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66925"/>
  <mc:AlternateContent xmlns:mc="http://schemas.openxmlformats.org/markup-compatibility/2006">
    <mc:Choice Requires="x15">
      <x15ac:absPath xmlns:x15ac="http://schemas.microsoft.com/office/spreadsheetml/2010/11/ac" url="https://sgbc.sharepoint.com/sites/Certifiering/NollCO2/3. Utveckling/3.3 Verktyg/1.1 Redovisning -och baselineverktyg/"/>
    </mc:Choice>
  </mc:AlternateContent>
  <xr:revisionPtr revIDLastSave="4" documentId="8_{D9587639-E2B4-4030-AFE4-7B5C04B108DF}" xr6:coauthVersionLast="47" xr6:coauthVersionMax="47" xr10:uidLastSave="{ACDABD59-3AA6-495C-A986-32E4055339D9}"/>
  <workbookProtection workbookAlgorithmName="SHA-512" workbookHashValue="DRrLiVreVfiPAdFB/IXUTZg7Ai9rdqqxiF9zsMdxihWmKKhGUvSLa2Q9AXbE4wxYHfMKeW8Z8/+I1uOpFlqBUQ==" workbookSaltValue="KO3k0Bm3+OeDSQ8o5GSUdA==" workbookSpinCount="100000" lockStructure="1"/>
  <bookViews>
    <workbookView xWindow="-135" yWindow="-135" windowWidth="29070" windowHeight="17670" tabRatio="874" activeTab="2" xr2:uid="{8F654892-F82D-48DF-9F51-2DDD4D0B7187}"/>
  </bookViews>
  <sheets>
    <sheet name="Instruktion" sheetId="56" r:id="rId1"/>
    <sheet name="NollCO2 baseline" sheetId="50" r:id="rId2"/>
    <sheet name="NO1" sheetId="38" r:id="rId3"/>
    <sheet name="NO2" sheetId="47" r:id="rId4"/>
    <sheet name="NO3" sheetId="52" r:id="rId5"/>
    <sheet name="NO4" sheetId="54" r:id="rId6"/>
    <sheet name="LNG" sheetId="46" state="hidden" r:id="rId7"/>
    <sheet name="CLC1" sheetId="45" state="hidden" r:id="rId8"/>
    <sheet name="CLC2" sheetId="51" state="hidden" r:id="rId9"/>
    <sheet name="CLC3" sheetId="53" state="hidden" r:id="rId10"/>
    <sheet name="CLC4" sheetId="55" state="hidden" r:id="rId11"/>
    <sheet name="Listor" sheetId="37" state="hidden" r:id="rId12"/>
  </sheets>
  <definedNames>
    <definedName name="BTA" localSheetId="8">'CLC2'!$C$1</definedName>
    <definedName name="BTA" localSheetId="9">'CLC3'!$C$1</definedName>
    <definedName name="BTA" localSheetId="10">'CLC4'!$C$1</definedName>
    <definedName name="BTA">'CLC1'!$C$1</definedName>
    <definedName name="BTA_LJUS" localSheetId="8">'CLC2'!$C$3</definedName>
    <definedName name="BTA_LJUS" localSheetId="9">'CLC3'!$C$3</definedName>
    <definedName name="BTA_LJUS" localSheetId="10">'CLC4'!$C$3</definedName>
    <definedName name="BTA_LJUS">'CLC1'!$C$3</definedName>
    <definedName name="BTA_MÖRK" localSheetId="8">'CLC2'!$C$2</definedName>
    <definedName name="BTA_MÖRK" localSheetId="9">'CLC3'!$C$2</definedName>
    <definedName name="BTA_MÖRK" localSheetId="10">'CLC4'!$C$2</definedName>
    <definedName name="BTA_MÖRK">'CLC1'!$C$2</definedName>
    <definedName name="BYGGNAD_TYP" localSheetId="8">'CLC2'!$Y$28</definedName>
    <definedName name="BYGGNAD_TYP" localSheetId="9">'CLC3'!$Y$28</definedName>
    <definedName name="BYGGNAD_TYP" localSheetId="10">'CLC4'!$Y$28</definedName>
    <definedName name="BYGGNAD_TYP">'CLC1'!$Y$28</definedName>
    <definedName name="BYGGNADSTYP" localSheetId="8">'CLC2'!$W$28</definedName>
    <definedName name="BYGGNADSTYP" localSheetId="9">'CLC3'!$W$28</definedName>
    <definedName name="BYGGNADSTYP" localSheetId="10">'CLC4'!$W$28</definedName>
    <definedName name="BYGGNADSTYP">'CLC1'!$W$28</definedName>
    <definedName name="GUIDE_1">INDIRECT(LNG!$D$176)</definedName>
    <definedName name="GUIDE_1_EN">LNG!$C$176</definedName>
    <definedName name="GUIDE_1_SE">LNG!$B$176</definedName>
    <definedName name="GUIDE_2">INDIRECT(LNG!$D$177)</definedName>
    <definedName name="GUIDE_2_EN">LNG!$C$177</definedName>
    <definedName name="GUIDE_2_SE">LNG!$B$177</definedName>
    <definedName name="LNG_1">'NollCO2 baseline'!$D$4</definedName>
    <definedName name="LNG_2" localSheetId="4">'NO3'!$C$3</definedName>
    <definedName name="LNG_2" localSheetId="5">'NO4'!$C$3</definedName>
    <definedName name="LNG_2">'NO2'!$C$3</definedName>
    <definedName name="LOGGA_ENG">LNG!$C$23</definedName>
    <definedName name="LOGGA_SE">LNG!$B$23</definedName>
    <definedName name="LOGGA1">INDIRECT(LNG!$D$23)</definedName>
    <definedName name="snittandel_1">'NO1'!$L$11</definedName>
    <definedName name="snittandel_2" localSheetId="4">'NO3'!$L$11</definedName>
    <definedName name="snittandel_2" localSheetId="5">'NO4'!$L$11</definedName>
    <definedName name="snittandel_2">'NO2'!$L$11</definedName>
    <definedName name="snittval_1">'NO1'!$L$10</definedName>
    <definedName name="snittval_2" localSheetId="4">'NO3'!$L$10</definedName>
    <definedName name="snittval_2" localSheetId="5">'NO4'!$L$10</definedName>
    <definedName name="snittval_2">'NO2'!$L$10</definedName>
    <definedName name="SOUTERRÄNG_VÅNINGAR" localSheetId="3">'NO2'!$L$14</definedName>
    <definedName name="SOUTERRÄNG_VÅNINGAR" localSheetId="4">'NO3'!$L$14</definedName>
    <definedName name="SOUTERRÄNG_VÅNINGAR" localSheetId="5">'NO4'!$L$14</definedName>
    <definedName name="SOUTERRÄNG_VÅNINGAR">'NO1'!$L$14</definedName>
    <definedName name="VÅNINGAR_OVANMARK" localSheetId="3">'NO2'!$L$15</definedName>
    <definedName name="VÅNINGAR_OVANMARK" localSheetId="4">'NO3'!$L$15</definedName>
    <definedName name="VÅNINGAR_OVANMARK" localSheetId="5">'NO4'!$L$15</definedName>
    <definedName name="VÅNINGAR_OVANMARK">'NO1'!$L$15</definedName>
    <definedName name="VÅNINGAR_UNDERMARK" localSheetId="3">'NO2'!$L$13</definedName>
    <definedName name="VÅNINGAR_UNDERMARK" localSheetId="4">'NO3'!$L$13</definedName>
    <definedName name="VÅNINGAR_UNDERMARK" localSheetId="5">'NO4'!$L$13</definedName>
    <definedName name="VÅNINGAR_UNDERMARK">'NO1'!$L$13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4" i="50" l="1"/>
  <c r="G8" i="50"/>
  <c r="D183" i="46" l="1"/>
  <c r="C34" i="47" s="1"/>
  <c r="D182" i="46"/>
  <c r="E4" i="56" s="1"/>
  <c r="D181" i="46"/>
  <c r="E12" i="56" s="1"/>
  <c r="D180" i="46"/>
  <c r="E2" i="56" s="1"/>
  <c r="C34" i="52" l="1"/>
  <c r="C34" i="54"/>
  <c r="C34" i="38"/>
  <c r="D179" i="46"/>
  <c r="E13" i="56" s="1"/>
  <c r="D178" i="46"/>
  <c r="D177" i="46" l="1"/>
  <c r="D176" i="46"/>
  <c r="C36" i="51" l="1"/>
  <c r="C36" i="53"/>
  <c r="C36" i="55"/>
  <c r="C36" i="45"/>
  <c r="C37" i="55" l="1"/>
  <c r="C37" i="53"/>
  <c r="C37" i="51"/>
  <c r="C37" i="45"/>
  <c r="D175" i="46" l="1"/>
  <c r="D174" i="46"/>
  <c r="D173" i="46"/>
  <c r="D171" i="46"/>
  <c r="D172" i="46"/>
  <c r="D170" i="46"/>
  <c r="C6" i="38" s="1"/>
  <c r="C6" i="52" l="1"/>
  <c r="C6" i="54"/>
  <c r="C6" i="47"/>
  <c r="D169" i="46" l="1"/>
  <c r="D30" i="50" s="1"/>
  <c r="B21" i="55" l="1"/>
  <c r="B20" i="55"/>
  <c r="B19" i="55"/>
  <c r="B18" i="55"/>
  <c r="B17" i="55"/>
  <c r="B16" i="55"/>
  <c r="B15" i="55"/>
  <c r="B14" i="55"/>
  <c r="B13" i="55"/>
  <c r="B12" i="55"/>
  <c r="B11" i="55"/>
  <c r="B10" i="55"/>
  <c r="B9" i="55"/>
  <c r="B8" i="55"/>
  <c r="B7" i="55"/>
  <c r="B6" i="55"/>
  <c r="C51" i="54"/>
  <c r="C68" i="54" s="1"/>
  <c r="C22" i="55" s="1"/>
  <c r="L34" i="54"/>
  <c r="B21" i="53"/>
  <c r="B20" i="53"/>
  <c r="B19" i="53"/>
  <c r="B18" i="53"/>
  <c r="B17" i="53"/>
  <c r="B16" i="53"/>
  <c r="B15" i="53"/>
  <c r="B14" i="53"/>
  <c r="B13" i="53"/>
  <c r="B12" i="53"/>
  <c r="B11" i="53"/>
  <c r="B10" i="53"/>
  <c r="B9" i="53"/>
  <c r="B8" i="53"/>
  <c r="B7" i="53"/>
  <c r="B6" i="53"/>
  <c r="C51" i="52"/>
  <c r="C5" i="53" s="1"/>
  <c r="L34" i="52"/>
  <c r="C68" i="52" l="1"/>
  <c r="C22" i="53" s="1"/>
  <c r="C5" i="55"/>
  <c r="G13" i="50"/>
  <c r="I13" i="50" l="1"/>
  <c r="E13" i="50"/>
  <c r="G17" i="50" s="1"/>
  <c r="F13" i="50"/>
  <c r="G18" i="50" l="1"/>
  <c r="B21" i="51"/>
  <c r="B20" i="51"/>
  <c r="B19" i="51"/>
  <c r="B18" i="51"/>
  <c r="B17" i="51"/>
  <c r="B16" i="51"/>
  <c r="B15" i="51"/>
  <c r="B14" i="51"/>
  <c r="B13" i="51"/>
  <c r="B12" i="51"/>
  <c r="B11" i="51"/>
  <c r="B10" i="51"/>
  <c r="B9" i="51"/>
  <c r="B8" i="51"/>
  <c r="B7" i="51"/>
  <c r="B6" i="51"/>
  <c r="D168" i="46"/>
  <c r="D167" i="46"/>
  <c r="C4" i="54" s="1"/>
  <c r="D166" i="46"/>
  <c r="M19" i="54" s="1"/>
  <c r="D165" i="46"/>
  <c r="M6" i="54" s="1"/>
  <c r="D164" i="46"/>
  <c r="D13" i="50" s="1"/>
  <c r="D163" i="46"/>
  <c r="D162" i="46"/>
  <c r="D161" i="46"/>
  <c r="D160" i="46"/>
  <c r="D159" i="46"/>
  <c r="D158" i="46"/>
  <c r="D157" i="46"/>
  <c r="D156" i="46"/>
  <c r="D155" i="46"/>
  <c r="D154" i="46"/>
  <c r="D153" i="46"/>
  <c r="D152" i="46"/>
  <c r="D151" i="46"/>
  <c r="D150" i="46"/>
  <c r="D149" i="46"/>
  <c r="D148" i="46"/>
  <c r="D147" i="46"/>
  <c r="H26" i="50" s="1"/>
  <c r="D146" i="46"/>
  <c r="H25" i="50" s="1"/>
  <c r="D145" i="46"/>
  <c r="H23" i="50" s="1"/>
  <c r="D144" i="46"/>
  <c r="D143" i="46"/>
  <c r="H18" i="50" s="1"/>
  <c r="D142" i="46"/>
  <c r="H17" i="50" s="1"/>
  <c r="D141" i="46"/>
  <c r="F26" i="50" s="1"/>
  <c r="D140" i="46"/>
  <c r="F25" i="50" s="1"/>
  <c r="D139" i="46"/>
  <c r="F23" i="50" s="1"/>
  <c r="D138" i="46"/>
  <c r="F21" i="50" s="1"/>
  <c r="D137" i="46"/>
  <c r="F20" i="50" s="1"/>
  <c r="D136" i="46"/>
  <c r="F18" i="50" s="1"/>
  <c r="D135" i="46"/>
  <c r="F17" i="50" s="1"/>
  <c r="D134" i="46"/>
  <c r="D8" i="50" s="1"/>
  <c r="D133" i="46"/>
  <c r="K7" i="50" s="1"/>
  <c r="D132" i="46"/>
  <c r="D131" i="46"/>
  <c r="I7" i="50" s="1"/>
  <c r="D130" i="46"/>
  <c r="H7" i="50" s="1"/>
  <c r="D129" i="46"/>
  <c r="D128" i="46"/>
  <c r="F7" i="50" s="1"/>
  <c r="D127" i="46"/>
  <c r="E7" i="50" s="1"/>
  <c r="D126" i="46"/>
  <c r="E6" i="50" s="1"/>
  <c r="D125" i="46"/>
  <c r="D124" i="46"/>
  <c r="D123" i="46"/>
  <c r="D122" i="46"/>
  <c r="D121" i="46"/>
  <c r="D120" i="46"/>
  <c r="D119" i="46"/>
  <c r="D118" i="46"/>
  <c r="D117" i="46"/>
  <c r="D116" i="46"/>
  <c r="D115" i="46"/>
  <c r="D114" i="46"/>
  <c r="D113" i="46"/>
  <c r="D112" i="46"/>
  <c r="D111" i="46"/>
  <c r="D110" i="46"/>
  <c r="D109" i="46"/>
  <c r="D108" i="46"/>
  <c r="D107" i="46"/>
  <c r="D106" i="46"/>
  <c r="D105" i="46"/>
  <c r="D104" i="46"/>
  <c r="D103" i="46"/>
  <c r="D102" i="46"/>
  <c r="D101" i="46"/>
  <c r="D100" i="46"/>
  <c r="D99" i="46"/>
  <c r="D98" i="46"/>
  <c r="D97" i="46"/>
  <c r="D96" i="46"/>
  <c r="D95" i="46"/>
  <c r="D94" i="46"/>
  <c r="D93" i="46"/>
  <c r="D92" i="46"/>
  <c r="D91" i="46"/>
  <c r="D90" i="46"/>
  <c r="K43" i="54" s="1"/>
  <c r="D89" i="46"/>
  <c r="K42" i="54" s="1"/>
  <c r="D88" i="46"/>
  <c r="K40" i="54" s="1"/>
  <c r="D87" i="46"/>
  <c r="K39" i="54" s="1"/>
  <c r="D86" i="46"/>
  <c r="K38" i="54" s="1"/>
  <c r="D85" i="46"/>
  <c r="K37" i="54" s="1"/>
  <c r="D84" i="46"/>
  <c r="D83" i="46"/>
  <c r="D82" i="46"/>
  <c r="K34" i="54" s="1"/>
  <c r="D81" i="46"/>
  <c r="K32" i="54" s="1"/>
  <c r="D80" i="46"/>
  <c r="K31" i="54" s="1"/>
  <c r="D79" i="46"/>
  <c r="K30" i="54" s="1"/>
  <c r="D78" i="46"/>
  <c r="K29" i="54" s="1"/>
  <c r="D77" i="46"/>
  <c r="K27" i="54" s="1"/>
  <c r="D76" i="46"/>
  <c r="K26" i="54" s="1"/>
  <c r="D75" i="46"/>
  <c r="K25" i="54" s="1"/>
  <c r="D74" i="46"/>
  <c r="K24" i="54" s="1"/>
  <c r="D73" i="46"/>
  <c r="D72" i="46"/>
  <c r="D71" i="46"/>
  <c r="I20" i="54" s="1"/>
  <c r="D70" i="46"/>
  <c r="K19" i="54" s="1"/>
  <c r="D69" i="46"/>
  <c r="D68" i="46"/>
  <c r="D67" i="46"/>
  <c r="D66" i="46"/>
  <c r="D65" i="46"/>
  <c r="D64" i="46"/>
  <c r="D63" i="46"/>
  <c r="D62" i="46"/>
  <c r="D61" i="46"/>
  <c r="K8" i="54" s="1"/>
  <c r="D60" i="46"/>
  <c r="K6" i="54" s="1"/>
  <c r="D59" i="46"/>
  <c r="D58" i="46"/>
  <c r="D57" i="46"/>
  <c r="D56" i="46"/>
  <c r="D55" i="46"/>
  <c r="D54" i="46"/>
  <c r="D53" i="46"/>
  <c r="B51" i="54" s="1"/>
  <c r="D51" i="54" s="1"/>
  <c r="D5" i="55" s="1"/>
  <c r="D52" i="46"/>
  <c r="D51" i="46"/>
  <c r="C50" i="54" s="1"/>
  <c r="D50" i="46"/>
  <c r="D49" i="46"/>
  <c r="D48" i="46"/>
  <c r="D47" i="46"/>
  <c r="D46" i="46"/>
  <c r="C49" i="54" s="1"/>
  <c r="D45" i="46"/>
  <c r="D44" i="46"/>
  <c r="D43" i="46"/>
  <c r="D42" i="46"/>
  <c r="D41" i="46"/>
  <c r="D40" i="46"/>
  <c r="D39" i="46"/>
  <c r="D38" i="46"/>
  <c r="D37" i="46"/>
  <c r="D36" i="46"/>
  <c r="D35" i="46"/>
  <c r="D34" i="46"/>
  <c r="D33" i="46"/>
  <c r="D32" i="46"/>
  <c r="D31" i="46"/>
  <c r="D30" i="46"/>
  <c r="D29" i="46"/>
  <c r="E13" i="54" s="1"/>
  <c r="D28" i="46"/>
  <c r="E12" i="54" s="1"/>
  <c r="D27" i="46"/>
  <c r="D26" i="46"/>
  <c r="D25" i="46"/>
  <c r="D24" i="46"/>
  <c r="E9" i="54" s="1"/>
  <c r="D23" i="46"/>
  <c r="D22" i="46"/>
  <c r="D21" i="46"/>
  <c r="D20" i="46"/>
  <c r="D19" i="46"/>
  <c r="D18" i="46"/>
  <c r="B67" i="54" s="1"/>
  <c r="D17" i="46"/>
  <c r="B66" i="54" s="1"/>
  <c r="D16" i="46"/>
  <c r="B65" i="54" s="1"/>
  <c r="D15" i="46"/>
  <c r="B64" i="54" s="1"/>
  <c r="D14" i="46"/>
  <c r="B63" i="54" s="1"/>
  <c r="D13" i="46"/>
  <c r="B62" i="54" s="1"/>
  <c r="D12" i="46"/>
  <c r="B61" i="54" s="1"/>
  <c r="D11" i="46"/>
  <c r="B60" i="54" s="1"/>
  <c r="D10" i="46"/>
  <c r="B59" i="54" s="1"/>
  <c r="D9" i="46"/>
  <c r="B58" i="54" s="1"/>
  <c r="D8" i="46"/>
  <c r="B57" i="54" s="1"/>
  <c r="D7" i="46"/>
  <c r="B56" i="54" s="1"/>
  <c r="D6" i="46"/>
  <c r="B55" i="54" s="1"/>
  <c r="D5" i="46"/>
  <c r="B54" i="54" s="1"/>
  <c r="D4" i="46"/>
  <c r="B53" i="54" s="1"/>
  <c r="D3" i="46"/>
  <c r="B52" i="54" s="1"/>
  <c r="C51" i="47"/>
  <c r="C68" i="47" s="1"/>
  <c r="C22" i="51" s="1"/>
  <c r="L34" i="47"/>
  <c r="B7" i="45"/>
  <c r="B8" i="45"/>
  <c r="B9" i="45"/>
  <c r="B10" i="45"/>
  <c r="B11" i="45"/>
  <c r="B12" i="45"/>
  <c r="B13" i="45"/>
  <c r="B14" i="45"/>
  <c r="B15" i="45"/>
  <c r="B16" i="45"/>
  <c r="B17" i="45"/>
  <c r="B18" i="45"/>
  <c r="B19" i="45"/>
  <c r="B20" i="45"/>
  <c r="B21" i="45"/>
  <c r="B6" i="45"/>
  <c r="L34" i="38"/>
  <c r="K15" i="54" l="1"/>
  <c r="K15" i="38"/>
  <c r="K15" i="52"/>
  <c r="K15" i="47"/>
  <c r="C71" i="47"/>
  <c r="C71" i="52"/>
  <c r="C71" i="54"/>
  <c r="C71" i="38"/>
  <c r="K16" i="47"/>
  <c r="K16" i="38"/>
  <c r="K16" i="52"/>
  <c r="K16" i="54"/>
  <c r="K35" i="52"/>
  <c r="K35" i="47"/>
  <c r="K35" i="54"/>
  <c r="K35" i="38"/>
  <c r="B70" i="52"/>
  <c r="B70" i="54"/>
  <c r="B70" i="38"/>
  <c r="B70" i="47"/>
  <c r="K22" i="47"/>
  <c r="K22" i="52"/>
  <c r="K22" i="54"/>
  <c r="K22" i="38"/>
  <c r="K36" i="47"/>
  <c r="K36" i="52"/>
  <c r="K36" i="38"/>
  <c r="K36" i="54"/>
  <c r="K9" i="54"/>
  <c r="K9" i="38"/>
  <c r="K9" i="47"/>
  <c r="K9" i="52"/>
  <c r="K23" i="52"/>
  <c r="K23" i="54"/>
  <c r="K23" i="38"/>
  <c r="K23" i="47"/>
  <c r="E21" i="56"/>
  <c r="E11" i="54"/>
  <c r="K14" i="52"/>
  <c r="K14" i="54"/>
  <c r="K14" i="47"/>
  <c r="K17" i="47"/>
  <c r="K17" i="54"/>
  <c r="K17" i="52"/>
  <c r="C18" i="54"/>
  <c r="C18" i="52"/>
  <c r="C18" i="47"/>
  <c r="C18" i="38"/>
  <c r="K12" i="54"/>
  <c r="K12" i="47"/>
  <c r="K12" i="52"/>
  <c r="K10" i="54"/>
  <c r="K10" i="47"/>
  <c r="K10" i="52"/>
  <c r="K11" i="54"/>
  <c r="K11" i="47"/>
  <c r="K11" i="52"/>
  <c r="K13" i="47"/>
  <c r="K13" i="52"/>
  <c r="K13" i="54"/>
  <c r="F4" i="50"/>
  <c r="H4" i="50"/>
  <c r="J4" i="50"/>
  <c r="K32" i="38"/>
  <c r="C21" i="55"/>
  <c r="C9" i="55"/>
  <c r="C20" i="55"/>
  <c r="C8" i="55"/>
  <c r="C12" i="55"/>
  <c r="C19" i="55"/>
  <c r="C7" i="55"/>
  <c r="C4" i="55"/>
  <c r="C18" i="55"/>
  <c r="C6" i="55"/>
  <c r="C17" i="55"/>
  <c r="C16" i="55"/>
  <c r="C15" i="55"/>
  <c r="C11" i="55"/>
  <c r="C14" i="55"/>
  <c r="C13" i="55"/>
  <c r="C10" i="55"/>
  <c r="D50" i="54"/>
  <c r="E51" i="54"/>
  <c r="E5" i="55" s="1"/>
  <c r="D68" i="54"/>
  <c r="D22" i="55" s="1"/>
  <c r="B68" i="52"/>
  <c r="B68" i="54"/>
  <c r="B69" i="52"/>
  <c r="B69" i="54"/>
  <c r="B54" i="38"/>
  <c r="B54" i="52"/>
  <c r="B66" i="47"/>
  <c r="B66" i="52"/>
  <c r="E13" i="38"/>
  <c r="E13" i="52"/>
  <c r="B51" i="47"/>
  <c r="D51" i="47" s="1"/>
  <c r="B51" i="52"/>
  <c r="D51" i="52" s="1"/>
  <c r="K13" i="38"/>
  <c r="K27" i="38"/>
  <c r="K27" i="52"/>
  <c r="K42" i="38"/>
  <c r="K42" i="52"/>
  <c r="B55" i="38"/>
  <c r="B55" i="52"/>
  <c r="B67" i="47"/>
  <c r="B67" i="52"/>
  <c r="K29" i="47"/>
  <c r="K29" i="52"/>
  <c r="K43" i="47"/>
  <c r="K43" i="52"/>
  <c r="K30" i="38"/>
  <c r="K30" i="52"/>
  <c r="B57" i="38"/>
  <c r="B57" i="52"/>
  <c r="K31" i="47"/>
  <c r="K31" i="52"/>
  <c r="K17" i="38"/>
  <c r="K32" i="47"/>
  <c r="K32" i="52"/>
  <c r="M6" i="47"/>
  <c r="M6" i="52"/>
  <c r="C49" i="47"/>
  <c r="C49" i="52"/>
  <c r="K19" i="47"/>
  <c r="K19" i="52"/>
  <c r="K34" i="47"/>
  <c r="K34" i="52"/>
  <c r="M19" i="38"/>
  <c r="M19" i="52"/>
  <c r="B59" i="38"/>
  <c r="B59" i="52"/>
  <c r="B60" i="38"/>
  <c r="B60" i="52"/>
  <c r="I20" i="38"/>
  <c r="I20" i="52"/>
  <c r="C4" i="38"/>
  <c r="C4" i="52"/>
  <c r="E9" i="38"/>
  <c r="E9" i="52"/>
  <c r="K6" i="38"/>
  <c r="K6" i="52"/>
  <c r="B56" i="47"/>
  <c r="B56" i="52"/>
  <c r="B62" i="47"/>
  <c r="B62" i="52"/>
  <c r="K8" i="38"/>
  <c r="K8" i="52"/>
  <c r="K37" i="38"/>
  <c r="K37" i="52"/>
  <c r="B61" i="38"/>
  <c r="B61" i="52"/>
  <c r="B63" i="38"/>
  <c r="B63" i="52"/>
  <c r="K24" i="38"/>
  <c r="K24" i="52"/>
  <c r="K38" i="38"/>
  <c r="K38" i="52"/>
  <c r="B58" i="38"/>
  <c r="B58" i="52"/>
  <c r="B52" i="38"/>
  <c r="B52" i="52"/>
  <c r="B64" i="38"/>
  <c r="B64" i="52"/>
  <c r="E11" i="38"/>
  <c r="E11" i="52"/>
  <c r="C50" i="47"/>
  <c r="C14" i="51" s="1"/>
  <c r="C50" i="52"/>
  <c r="K10" i="38"/>
  <c r="K25" i="47"/>
  <c r="K25" i="52"/>
  <c r="K39" i="38"/>
  <c r="K39" i="52"/>
  <c r="B53" i="38"/>
  <c r="B53" i="52"/>
  <c r="B65" i="38"/>
  <c r="B65" i="52"/>
  <c r="E12" i="38"/>
  <c r="E12" i="52"/>
  <c r="K26" i="47"/>
  <c r="K26" i="52"/>
  <c r="K40" i="47"/>
  <c r="K40" i="52"/>
  <c r="B68" i="38"/>
  <c r="B68" i="47"/>
  <c r="B69" i="38"/>
  <c r="B69" i="47"/>
  <c r="J7" i="50"/>
  <c r="K12" i="38"/>
  <c r="K19" i="38"/>
  <c r="K14" i="38"/>
  <c r="K26" i="38"/>
  <c r="K31" i="38"/>
  <c r="B67" i="38"/>
  <c r="B51" i="38"/>
  <c r="B66" i="38"/>
  <c r="M6" i="38"/>
  <c r="B56" i="38"/>
  <c r="K6" i="47"/>
  <c r="B62" i="38"/>
  <c r="K43" i="38"/>
  <c r="K29" i="38"/>
  <c r="K40" i="38"/>
  <c r="B57" i="47"/>
  <c r="K11" i="38"/>
  <c r="K27" i="47"/>
  <c r="K38" i="47"/>
  <c r="K37" i="47"/>
  <c r="C5" i="51"/>
  <c r="K42" i="47"/>
  <c r="B65" i="47"/>
  <c r="C49" i="38"/>
  <c r="M19" i="47"/>
  <c r="B63" i="47"/>
  <c r="B64" i="47"/>
  <c r="K8" i="47"/>
  <c r="E9" i="47"/>
  <c r="K30" i="47"/>
  <c r="B61" i="47"/>
  <c r="K34" i="38"/>
  <c r="E11" i="47"/>
  <c r="B52" i="47"/>
  <c r="B60" i="47"/>
  <c r="E13" i="47"/>
  <c r="I20" i="47"/>
  <c r="B53" i="47"/>
  <c r="B59" i="47"/>
  <c r="K25" i="38"/>
  <c r="E12" i="47"/>
  <c r="K39" i="47"/>
  <c r="B58" i="47"/>
  <c r="C4" i="47"/>
  <c r="B55" i="47"/>
  <c r="K24" i="47"/>
  <c r="B54" i="47"/>
  <c r="K13" i="50"/>
  <c r="G23" i="50" s="1"/>
  <c r="C34" i="55" l="1"/>
  <c r="C35" i="55"/>
  <c r="D21" i="55"/>
  <c r="D15" i="55"/>
  <c r="D9" i="55"/>
  <c r="D18" i="55"/>
  <c r="D12" i="55"/>
  <c r="D6" i="55"/>
  <c r="D19" i="55"/>
  <c r="D16" i="55"/>
  <c r="D13" i="55"/>
  <c r="D10" i="55"/>
  <c r="D7" i="55"/>
  <c r="D4" i="55"/>
  <c r="D20" i="55"/>
  <c r="D14" i="55"/>
  <c r="D8" i="55"/>
  <c r="D17" i="55"/>
  <c r="D11" i="55"/>
  <c r="D5" i="53"/>
  <c r="E50" i="54"/>
  <c r="E68" i="54"/>
  <c r="E22" i="55" s="1"/>
  <c r="F51" i="54"/>
  <c r="F5" i="55" s="1"/>
  <c r="C20" i="51"/>
  <c r="C17" i="51"/>
  <c r="C21" i="53"/>
  <c r="C18" i="53"/>
  <c r="C15" i="53"/>
  <c r="C12" i="53"/>
  <c r="C9" i="53"/>
  <c r="C6" i="53"/>
  <c r="C19" i="53"/>
  <c r="C16" i="53"/>
  <c r="C13" i="53"/>
  <c r="C10" i="53"/>
  <c r="C7" i="53"/>
  <c r="C4" i="53"/>
  <c r="C8" i="53"/>
  <c r="C20" i="53"/>
  <c r="C14" i="53"/>
  <c r="C17" i="53"/>
  <c r="C11" i="53"/>
  <c r="C18" i="51"/>
  <c r="C11" i="51"/>
  <c r="C15" i="51"/>
  <c r="C8" i="51"/>
  <c r="C6" i="51"/>
  <c r="C19" i="51"/>
  <c r="C12" i="51"/>
  <c r="C16" i="51"/>
  <c r="C21" i="51"/>
  <c r="C13" i="51"/>
  <c r="C9" i="51"/>
  <c r="C10" i="51"/>
  <c r="C7" i="51"/>
  <c r="C4" i="51"/>
  <c r="E51" i="52"/>
  <c r="D50" i="52"/>
  <c r="D68" i="52"/>
  <c r="G26" i="50"/>
  <c r="G25" i="50"/>
  <c r="D50" i="47"/>
  <c r="D5" i="51"/>
  <c r="C50" i="38"/>
  <c r="D68" i="47"/>
  <c r="E51" i="47"/>
  <c r="C35" i="51" l="1"/>
  <c r="C34" i="51"/>
  <c r="C35" i="53"/>
  <c r="C34" i="53"/>
  <c r="D35" i="55"/>
  <c r="D34" i="55"/>
  <c r="E21" i="55"/>
  <c r="E18" i="55"/>
  <c r="E15" i="55"/>
  <c r="E12" i="55"/>
  <c r="E9" i="55"/>
  <c r="E6" i="55"/>
  <c r="E19" i="55"/>
  <c r="E16" i="55"/>
  <c r="E13" i="55"/>
  <c r="E10" i="55"/>
  <c r="E7" i="55"/>
  <c r="E4" i="55"/>
  <c r="E17" i="55"/>
  <c r="E20" i="55"/>
  <c r="E14" i="55"/>
  <c r="E11" i="55"/>
  <c r="E8" i="55"/>
  <c r="C23" i="55"/>
  <c r="C28" i="55"/>
  <c r="E5" i="53"/>
  <c r="C32" i="55"/>
  <c r="C30" i="55"/>
  <c r="D22" i="53"/>
  <c r="F50" i="54"/>
  <c r="F68" i="54"/>
  <c r="F22" i="55" s="1"/>
  <c r="G51" i="54"/>
  <c r="G5" i="55" s="1"/>
  <c r="D21" i="53"/>
  <c r="D18" i="53"/>
  <c r="D15" i="53"/>
  <c r="D12" i="53"/>
  <c r="D9" i="53"/>
  <c r="D6" i="53"/>
  <c r="D8" i="53"/>
  <c r="D7" i="53"/>
  <c r="D10" i="53"/>
  <c r="D19" i="53"/>
  <c r="D13" i="53"/>
  <c r="D20" i="53"/>
  <c r="D14" i="53"/>
  <c r="D4" i="53"/>
  <c r="D16" i="53"/>
  <c r="D17" i="53"/>
  <c r="D11" i="53"/>
  <c r="C32" i="53"/>
  <c r="C28" i="53"/>
  <c r="C23" i="53"/>
  <c r="D22" i="51"/>
  <c r="C30" i="53"/>
  <c r="F51" i="52"/>
  <c r="E50" i="52"/>
  <c r="E68" i="52"/>
  <c r="G20" i="50"/>
  <c r="G21" i="50" s="1"/>
  <c r="E50" i="47"/>
  <c r="E5" i="51"/>
  <c r="D21" i="51"/>
  <c r="D18" i="51"/>
  <c r="D15" i="51"/>
  <c r="D12" i="51"/>
  <c r="D9" i="51"/>
  <c r="D6" i="51"/>
  <c r="D19" i="51"/>
  <c r="D16" i="51"/>
  <c r="D13" i="51"/>
  <c r="D10" i="51"/>
  <c r="D7" i="51"/>
  <c r="D4" i="51"/>
  <c r="D20" i="51"/>
  <c r="D17" i="51"/>
  <c r="D14" i="51"/>
  <c r="D11" i="51"/>
  <c r="D8" i="51"/>
  <c r="C4" i="45"/>
  <c r="E68" i="47"/>
  <c r="F51" i="47"/>
  <c r="C11" i="45"/>
  <c r="C17" i="45"/>
  <c r="C12" i="45"/>
  <c r="C18" i="45"/>
  <c r="C13" i="45"/>
  <c r="C7" i="45"/>
  <c r="C10" i="45"/>
  <c r="C19" i="45"/>
  <c r="C14" i="45"/>
  <c r="C8" i="45"/>
  <c r="C16" i="45"/>
  <c r="C20" i="45"/>
  <c r="C15" i="45"/>
  <c r="C9" i="45"/>
  <c r="C21" i="45"/>
  <c r="C6" i="45"/>
  <c r="C51" i="38"/>
  <c r="C5" i="45" s="1"/>
  <c r="D34" i="53" l="1"/>
  <c r="D35" i="53"/>
  <c r="E34" i="55"/>
  <c r="E35" i="55"/>
  <c r="D34" i="51"/>
  <c r="D35" i="51"/>
  <c r="F21" i="55"/>
  <c r="F18" i="55"/>
  <c r="F15" i="55"/>
  <c r="F12" i="55"/>
  <c r="F9" i="55"/>
  <c r="F6" i="55"/>
  <c r="F13" i="55"/>
  <c r="F14" i="55"/>
  <c r="F10" i="55"/>
  <c r="F4" i="55"/>
  <c r="F17" i="55"/>
  <c r="F11" i="55"/>
  <c r="F19" i="55"/>
  <c r="F7" i="55"/>
  <c r="F8" i="55"/>
  <c r="F16" i="55"/>
  <c r="F20" i="55"/>
  <c r="D30" i="55"/>
  <c r="D28" i="55"/>
  <c r="D23" i="55"/>
  <c r="E22" i="53"/>
  <c r="F5" i="53"/>
  <c r="D32" i="55"/>
  <c r="D32" i="53"/>
  <c r="G50" i="54"/>
  <c r="G68" i="54"/>
  <c r="G22" i="55" s="1"/>
  <c r="H51" i="54"/>
  <c r="H5" i="55" s="1"/>
  <c r="E20" i="53"/>
  <c r="E17" i="53"/>
  <c r="E14" i="53"/>
  <c r="E11" i="53"/>
  <c r="E18" i="53"/>
  <c r="E12" i="53"/>
  <c r="E7" i="53"/>
  <c r="E19" i="53"/>
  <c r="E13" i="53"/>
  <c r="E9" i="53"/>
  <c r="E6" i="53"/>
  <c r="E4" i="53"/>
  <c r="E8" i="53"/>
  <c r="E21" i="53"/>
  <c r="E15" i="53"/>
  <c r="E10" i="53"/>
  <c r="E16" i="53"/>
  <c r="D28" i="53"/>
  <c r="D23" i="53"/>
  <c r="E22" i="51"/>
  <c r="D30" i="53"/>
  <c r="F50" i="52"/>
  <c r="F68" i="52"/>
  <c r="G51" i="52"/>
  <c r="E19" i="51"/>
  <c r="E16" i="51"/>
  <c r="E13" i="51"/>
  <c r="E10" i="51"/>
  <c r="E7" i="51"/>
  <c r="E4" i="51"/>
  <c r="E20" i="51"/>
  <c r="E17" i="51"/>
  <c r="E14" i="51"/>
  <c r="E11" i="51"/>
  <c r="E8" i="51"/>
  <c r="E21" i="51"/>
  <c r="E18" i="51"/>
  <c r="E15" i="51"/>
  <c r="E12" i="51"/>
  <c r="E9" i="51"/>
  <c r="E6" i="51"/>
  <c r="F50" i="47"/>
  <c r="F5" i="51"/>
  <c r="C28" i="51"/>
  <c r="C23" i="51"/>
  <c r="C32" i="51"/>
  <c r="C30" i="51"/>
  <c r="F68" i="47"/>
  <c r="G51" i="47"/>
  <c r="C32" i="45"/>
  <c r="C30" i="45"/>
  <c r="C23" i="45"/>
  <c r="C28" i="45"/>
  <c r="C68" i="38"/>
  <c r="C22" i="45" s="1"/>
  <c r="C35" i="45" s="1"/>
  <c r="D51" i="38"/>
  <c r="C34" i="45" l="1"/>
  <c r="E34" i="53"/>
  <c r="E35" i="53"/>
  <c r="F34" i="55"/>
  <c r="F35" i="55"/>
  <c r="E34" i="51"/>
  <c r="E35" i="51"/>
  <c r="G21" i="55"/>
  <c r="G18" i="55"/>
  <c r="G15" i="55"/>
  <c r="G12" i="55"/>
  <c r="G9" i="55"/>
  <c r="G6" i="55"/>
  <c r="G19" i="55"/>
  <c r="G20" i="55"/>
  <c r="G17" i="55"/>
  <c r="G14" i="55"/>
  <c r="G11" i="55"/>
  <c r="G8" i="55"/>
  <c r="G10" i="55"/>
  <c r="G7" i="55"/>
  <c r="G16" i="55"/>
  <c r="G4" i="55"/>
  <c r="G13" i="55"/>
  <c r="F32" i="55"/>
  <c r="E30" i="55"/>
  <c r="E32" i="55"/>
  <c r="E26" i="55"/>
  <c r="E24" i="55"/>
  <c r="E27" i="55"/>
  <c r="E28" i="55"/>
  <c r="E25" i="55"/>
  <c r="E23" i="55"/>
  <c r="G5" i="53"/>
  <c r="F22" i="53"/>
  <c r="H50" i="54"/>
  <c r="H68" i="54"/>
  <c r="H22" i="55" s="1"/>
  <c r="I51" i="54"/>
  <c r="I5" i="55" s="1"/>
  <c r="F19" i="53"/>
  <c r="F16" i="53"/>
  <c r="F13" i="53"/>
  <c r="F20" i="53"/>
  <c r="F17" i="53"/>
  <c r="F14" i="53"/>
  <c r="F11" i="53"/>
  <c r="F8" i="53"/>
  <c r="F18" i="53"/>
  <c r="F12" i="53"/>
  <c r="F7" i="53"/>
  <c r="F6" i="53"/>
  <c r="F4" i="53"/>
  <c r="F9" i="53"/>
  <c r="F21" i="53"/>
  <c r="F15" i="53"/>
  <c r="F10" i="53"/>
  <c r="E26" i="53"/>
  <c r="E24" i="53"/>
  <c r="E27" i="53"/>
  <c r="E28" i="53"/>
  <c r="E25" i="53"/>
  <c r="E23" i="53"/>
  <c r="E30" i="53"/>
  <c r="F22" i="51"/>
  <c r="E32" i="53"/>
  <c r="G50" i="52"/>
  <c r="G68" i="52"/>
  <c r="H51" i="52"/>
  <c r="G50" i="47"/>
  <c r="G5" i="51"/>
  <c r="F16" i="51"/>
  <c r="F10" i="51"/>
  <c r="F20" i="51"/>
  <c r="F17" i="51"/>
  <c r="F14" i="51"/>
  <c r="F11" i="51"/>
  <c r="F8" i="51"/>
  <c r="F21" i="51"/>
  <c r="F18" i="51"/>
  <c r="F15" i="51"/>
  <c r="F12" i="51"/>
  <c r="F9" i="51"/>
  <c r="F6" i="51"/>
  <c r="F19" i="51"/>
  <c r="F13" i="51"/>
  <c r="F4" i="51"/>
  <c r="F7" i="51"/>
  <c r="G68" i="47"/>
  <c r="H51" i="47"/>
  <c r="D5" i="45"/>
  <c r="D50" i="38"/>
  <c r="D68" i="38"/>
  <c r="E51" i="38"/>
  <c r="F34" i="53" l="1"/>
  <c r="F35" i="53"/>
  <c r="G34" i="55"/>
  <c r="G35" i="55"/>
  <c r="F34" i="51"/>
  <c r="F35" i="51"/>
  <c r="H13" i="55"/>
  <c r="H10" i="55"/>
  <c r="H4" i="55"/>
  <c r="H19" i="55"/>
  <c r="H16" i="55"/>
  <c r="H7" i="55"/>
  <c r="H20" i="55"/>
  <c r="H17" i="55"/>
  <c r="H14" i="55"/>
  <c r="H11" i="55"/>
  <c r="H8" i="55"/>
  <c r="H9" i="55"/>
  <c r="H6" i="55"/>
  <c r="H21" i="55"/>
  <c r="H18" i="55"/>
  <c r="H15" i="55"/>
  <c r="H12" i="55"/>
  <c r="G22" i="53"/>
  <c r="F30" i="55"/>
  <c r="F24" i="55"/>
  <c r="F27" i="55"/>
  <c r="F28" i="55"/>
  <c r="F25" i="55"/>
  <c r="F23" i="55"/>
  <c r="F26" i="55"/>
  <c r="E29" i="55"/>
  <c r="H5" i="53"/>
  <c r="I50" i="54"/>
  <c r="I68" i="54"/>
  <c r="I22" i="55" s="1"/>
  <c r="J51" i="54"/>
  <c r="J5" i="55" s="1"/>
  <c r="G19" i="53"/>
  <c r="G16" i="53"/>
  <c r="G13" i="53"/>
  <c r="G10" i="53"/>
  <c r="G7" i="53"/>
  <c r="G4" i="53"/>
  <c r="G20" i="53"/>
  <c r="G17" i="53"/>
  <c r="G14" i="53"/>
  <c r="G11" i="53"/>
  <c r="G8" i="53"/>
  <c r="G6" i="53"/>
  <c r="G18" i="53"/>
  <c r="G12" i="53"/>
  <c r="G21" i="53"/>
  <c r="G15" i="53"/>
  <c r="G9" i="53"/>
  <c r="F30" i="53"/>
  <c r="F32" i="53"/>
  <c r="G22" i="51"/>
  <c r="F24" i="53"/>
  <c r="F27" i="53"/>
  <c r="F28" i="53"/>
  <c r="F25" i="53"/>
  <c r="F23" i="53"/>
  <c r="E29" i="53"/>
  <c r="F26" i="53"/>
  <c r="H68" i="52"/>
  <c r="I51" i="52"/>
  <c r="H50" i="52"/>
  <c r="G19" i="51"/>
  <c r="G10" i="51"/>
  <c r="G4" i="51"/>
  <c r="G20" i="51"/>
  <c r="G17" i="51"/>
  <c r="G14" i="51"/>
  <c r="G11" i="51"/>
  <c r="G8" i="51"/>
  <c r="G21" i="51"/>
  <c r="G18" i="51"/>
  <c r="G15" i="51"/>
  <c r="G12" i="51"/>
  <c r="G9" i="51"/>
  <c r="G6" i="51"/>
  <c r="G7" i="51"/>
  <c r="G16" i="51"/>
  <c r="G13" i="51"/>
  <c r="H50" i="47"/>
  <c r="H5" i="51"/>
  <c r="D4" i="45"/>
  <c r="D22" i="45"/>
  <c r="H68" i="47"/>
  <c r="I51" i="47"/>
  <c r="E5" i="45"/>
  <c r="E50" i="38"/>
  <c r="D17" i="45"/>
  <c r="D12" i="45"/>
  <c r="D6" i="45"/>
  <c r="D18" i="45"/>
  <c r="D13" i="45"/>
  <c r="D7" i="45"/>
  <c r="D19" i="45"/>
  <c r="D8" i="45"/>
  <c r="D14" i="45"/>
  <c r="D20" i="45"/>
  <c r="D15" i="45"/>
  <c r="D9" i="45"/>
  <c r="D21" i="45"/>
  <c r="D16" i="45"/>
  <c r="D10" i="45"/>
  <c r="D11" i="45"/>
  <c r="E68" i="38"/>
  <c r="F51" i="38"/>
  <c r="G34" i="53" l="1"/>
  <c r="G35" i="53"/>
  <c r="D35" i="45"/>
  <c r="H35" i="55"/>
  <c r="H34" i="55"/>
  <c r="G34" i="51"/>
  <c r="G35" i="51"/>
  <c r="D34" i="45"/>
  <c r="I4" i="55"/>
  <c r="I19" i="55"/>
  <c r="I16" i="55"/>
  <c r="I13" i="55"/>
  <c r="I10" i="55"/>
  <c r="I7" i="55"/>
  <c r="I20" i="55"/>
  <c r="I17" i="55"/>
  <c r="I14" i="55"/>
  <c r="I11" i="55"/>
  <c r="I8" i="55"/>
  <c r="I21" i="55"/>
  <c r="I18" i="55"/>
  <c r="I6" i="55"/>
  <c r="I15" i="55"/>
  <c r="I9" i="55"/>
  <c r="I12" i="55"/>
  <c r="H22" i="53"/>
  <c r="G24" i="55"/>
  <c r="G27" i="55"/>
  <c r="G28" i="55"/>
  <c r="G25" i="55"/>
  <c r="G23" i="55"/>
  <c r="F29" i="55"/>
  <c r="G26" i="55"/>
  <c r="I5" i="53"/>
  <c r="G30" i="55"/>
  <c r="G32" i="55"/>
  <c r="J50" i="54"/>
  <c r="J68" i="54"/>
  <c r="J22" i="55" s="1"/>
  <c r="K51" i="54"/>
  <c r="K5" i="55" s="1"/>
  <c r="H19" i="53"/>
  <c r="H16" i="53"/>
  <c r="H13" i="53"/>
  <c r="H10" i="53"/>
  <c r="H7" i="53"/>
  <c r="H4" i="53"/>
  <c r="H6" i="53"/>
  <c r="H8" i="53"/>
  <c r="H20" i="53"/>
  <c r="H14" i="53"/>
  <c r="H21" i="53"/>
  <c r="H15" i="53"/>
  <c r="H12" i="53"/>
  <c r="H9" i="53"/>
  <c r="H17" i="53"/>
  <c r="H11" i="53"/>
  <c r="H18" i="53"/>
  <c r="G32" i="53"/>
  <c r="H22" i="51"/>
  <c r="G24" i="53"/>
  <c r="G27" i="53"/>
  <c r="G28" i="53"/>
  <c r="G25" i="53"/>
  <c r="G23" i="53"/>
  <c r="G26" i="53"/>
  <c r="F29" i="53"/>
  <c r="G30" i="53"/>
  <c r="I50" i="52"/>
  <c r="I68" i="52"/>
  <c r="J51" i="52"/>
  <c r="I50" i="47"/>
  <c r="I5" i="51"/>
  <c r="H19" i="51"/>
  <c r="H16" i="51"/>
  <c r="H13" i="51"/>
  <c r="H10" i="51"/>
  <c r="H7" i="51"/>
  <c r="H4" i="51"/>
  <c r="H20" i="51"/>
  <c r="H17" i="51"/>
  <c r="H14" i="51"/>
  <c r="H11" i="51"/>
  <c r="H8" i="51"/>
  <c r="H21" i="51"/>
  <c r="H18" i="51"/>
  <c r="H15" i="51"/>
  <c r="H12" i="51"/>
  <c r="H9" i="51"/>
  <c r="H6" i="51"/>
  <c r="D28" i="51"/>
  <c r="D23" i="51"/>
  <c r="D30" i="51"/>
  <c r="D32" i="51"/>
  <c r="E4" i="45"/>
  <c r="E22" i="45"/>
  <c r="I68" i="47"/>
  <c r="J51" i="47"/>
  <c r="F5" i="45"/>
  <c r="F50" i="38"/>
  <c r="D32" i="45"/>
  <c r="E12" i="45"/>
  <c r="E6" i="45"/>
  <c r="E18" i="45"/>
  <c r="E13" i="45"/>
  <c r="E7" i="45"/>
  <c r="E19" i="45"/>
  <c r="E14" i="45"/>
  <c r="E8" i="45"/>
  <c r="E20" i="45"/>
  <c r="E15" i="45"/>
  <c r="E9" i="45"/>
  <c r="E21" i="45"/>
  <c r="E11" i="45"/>
  <c r="E16" i="45"/>
  <c r="E10" i="45"/>
  <c r="E17" i="45"/>
  <c r="D30" i="45"/>
  <c r="D28" i="45"/>
  <c r="D23" i="45"/>
  <c r="F68" i="38"/>
  <c r="G51" i="38"/>
  <c r="H34" i="53" l="1"/>
  <c r="H35" i="53"/>
  <c r="E35" i="45"/>
  <c r="E34" i="45"/>
  <c r="I34" i="55"/>
  <c r="I35" i="55"/>
  <c r="H34" i="51"/>
  <c r="H35" i="51"/>
  <c r="J19" i="55"/>
  <c r="J16" i="55"/>
  <c r="J13" i="55"/>
  <c r="J10" i="55"/>
  <c r="J7" i="55"/>
  <c r="J4" i="55"/>
  <c r="J15" i="55"/>
  <c r="J17" i="55"/>
  <c r="J21" i="55"/>
  <c r="J18" i="55"/>
  <c r="J14" i="55"/>
  <c r="J6" i="55"/>
  <c r="J11" i="55"/>
  <c r="J12" i="55"/>
  <c r="J8" i="55"/>
  <c r="J20" i="55"/>
  <c r="J9" i="55"/>
  <c r="H30" i="55"/>
  <c r="H24" i="55"/>
  <c r="H27" i="55"/>
  <c r="H28" i="55"/>
  <c r="H25" i="55"/>
  <c r="H23" i="55"/>
  <c r="G29" i="55"/>
  <c r="H26" i="55"/>
  <c r="H32" i="55"/>
  <c r="I22" i="53"/>
  <c r="I32" i="55"/>
  <c r="J5" i="53"/>
  <c r="K50" i="54"/>
  <c r="K68" i="54"/>
  <c r="K22" i="55" s="1"/>
  <c r="L51" i="54"/>
  <c r="L5" i="55" s="1"/>
  <c r="I21" i="53"/>
  <c r="I18" i="53"/>
  <c r="I15" i="53"/>
  <c r="I12" i="53"/>
  <c r="I19" i="53"/>
  <c r="I13" i="53"/>
  <c r="I20" i="53"/>
  <c r="I14" i="53"/>
  <c r="I7" i="53"/>
  <c r="I4" i="53"/>
  <c r="I8" i="53"/>
  <c r="I16" i="53"/>
  <c r="I10" i="53"/>
  <c r="I9" i="53"/>
  <c r="I17" i="53"/>
  <c r="I11" i="53"/>
  <c r="I6" i="53"/>
  <c r="H30" i="53"/>
  <c r="H32" i="53"/>
  <c r="H24" i="53"/>
  <c r="H27" i="53"/>
  <c r="H28" i="53"/>
  <c r="H25" i="53"/>
  <c r="H23" i="53"/>
  <c r="G29" i="53"/>
  <c r="H26" i="53"/>
  <c r="I22" i="51"/>
  <c r="J50" i="52"/>
  <c r="J68" i="52"/>
  <c r="K51" i="52"/>
  <c r="J50" i="47"/>
  <c r="J5" i="51"/>
  <c r="I20" i="51"/>
  <c r="I17" i="51"/>
  <c r="I14" i="51"/>
  <c r="I11" i="51"/>
  <c r="I8" i="51"/>
  <c r="I21" i="51"/>
  <c r="I18" i="51"/>
  <c r="I15" i="51"/>
  <c r="I12" i="51"/>
  <c r="I9" i="51"/>
  <c r="I6" i="51"/>
  <c r="I19" i="51"/>
  <c r="I16" i="51"/>
  <c r="I13" i="51"/>
  <c r="I10" i="51"/>
  <c r="I7" i="51"/>
  <c r="I4" i="51"/>
  <c r="E24" i="51"/>
  <c r="E28" i="51"/>
  <c r="E23" i="51"/>
  <c r="E32" i="51"/>
  <c r="E30" i="51"/>
  <c r="F4" i="45"/>
  <c r="F22" i="45"/>
  <c r="J68" i="47"/>
  <c r="K51" i="47"/>
  <c r="G5" i="45"/>
  <c r="G50" i="38"/>
  <c r="E32" i="45"/>
  <c r="F18" i="45"/>
  <c r="F13" i="45"/>
  <c r="F7" i="45"/>
  <c r="F19" i="45"/>
  <c r="F14" i="45"/>
  <c r="F8" i="45"/>
  <c r="F20" i="45"/>
  <c r="F9" i="45"/>
  <c r="F17" i="45"/>
  <c r="F15" i="45"/>
  <c r="F21" i="45"/>
  <c r="F16" i="45"/>
  <c r="F10" i="45"/>
  <c r="F11" i="45"/>
  <c r="F12" i="45"/>
  <c r="F6" i="45"/>
  <c r="E30" i="45"/>
  <c r="E24" i="45"/>
  <c r="E28" i="45"/>
  <c r="E23" i="45"/>
  <c r="G68" i="38"/>
  <c r="H51" i="38"/>
  <c r="F34" i="45" l="1"/>
  <c r="F35" i="45"/>
  <c r="I35" i="53"/>
  <c r="I34" i="53"/>
  <c r="J35" i="55"/>
  <c r="J34" i="55"/>
  <c r="I34" i="51"/>
  <c r="I35" i="51"/>
  <c r="K19" i="55"/>
  <c r="K16" i="55"/>
  <c r="K13" i="55"/>
  <c r="K10" i="55"/>
  <c r="K7" i="55"/>
  <c r="K4" i="55"/>
  <c r="K20" i="55"/>
  <c r="K21" i="55"/>
  <c r="K18" i="55"/>
  <c r="K15" i="55"/>
  <c r="K12" i="55"/>
  <c r="K9" i="55"/>
  <c r="K6" i="55"/>
  <c r="K14" i="55"/>
  <c r="K11" i="55"/>
  <c r="K8" i="55"/>
  <c r="K17" i="55"/>
  <c r="I27" i="55"/>
  <c r="I28" i="55"/>
  <c r="I25" i="55"/>
  <c r="I23" i="55"/>
  <c r="I24" i="55"/>
  <c r="H29" i="55"/>
  <c r="I26" i="55"/>
  <c r="K5" i="53"/>
  <c r="J22" i="53"/>
  <c r="I30" i="55"/>
  <c r="L68" i="54"/>
  <c r="L22" i="55" s="1"/>
  <c r="M51" i="54"/>
  <c r="M5" i="55" s="1"/>
  <c r="L50" i="54"/>
  <c r="J20" i="53"/>
  <c r="J17" i="53"/>
  <c r="J14" i="53"/>
  <c r="J11" i="53"/>
  <c r="J21" i="53"/>
  <c r="J18" i="53"/>
  <c r="J15" i="53"/>
  <c r="J12" i="53"/>
  <c r="J9" i="53"/>
  <c r="J6" i="53"/>
  <c r="J19" i="53"/>
  <c r="J13" i="53"/>
  <c r="J4" i="53"/>
  <c r="J7" i="53"/>
  <c r="J16" i="53"/>
  <c r="J10" i="53"/>
  <c r="J8" i="53"/>
  <c r="I30" i="53"/>
  <c r="I32" i="53"/>
  <c r="J22" i="51"/>
  <c r="I27" i="53"/>
  <c r="I28" i="53"/>
  <c r="I25" i="53"/>
  <c r="I23" i="53"/>
  <c r="H29" i="53"/>
  <c r="I26" i="53"/>
  <c r="I24" i="53"/>
  <c r="K50" i="52"/>
  <c r="K68" i="52"/>
  <c r="L51" i="52"/>
  <c r="J17" i="51"/>
  <c r="J11" i="51"/>
  <c r="J20" i="51"/>
  <c r="J21" i="51"/>
  <c r="J18" i="51"/>
  <c r="J15" i="51"/>
  <c r="J12" i="51"/>
  <c r="J9" i="51"/>
  <c r="J6" i="51"/>
  <c r="J19" i="51"/>
  <c r="J16" i="51"/>
  <c r="J13" i="51"/>
  <c r="J10" i="51"/>
  <c r="J7" i="51"/>
  <c r="J4" i="51"/>
  <c r="J14" i="51"/>
  <c r="J8" i="51"/>
  <c r="K50" i="47"/>
  <c r="K5" i="51"/>
  <c r="F24" i="51"/>
  <c r="F27" i="51"/>
  <c r="F28" i="51"/>
  <c r="F25" i="51"/>
  <c r="F23" i="51"/>
  <c r="F26" i="51"/>
  <c r="F30" i="51"/>
  <c r="F32" i="51"/>
  <c r="G4" i="45"/>
  <c r="G22" i="45"/>
  <c r="K68" i="47"/>
  <c r="L51" i="47"/>
  <c r="H5" i="45"/>
  <c r="H50" i="38"/>
  <c r="F24" i="45"/>
  <c r="F32" i="45"/>
  <c r="F23" i="45"/>
  <c r="F28" i="45"/>
  <c r="G13" i="45"/>
  <c r="G7" i="45"/>
  <c r="G19" i="45"/>
  <c r="G8" i="45"/>
  <c r="G14" i="45"/>
  <c r="G20" i="45"/>
  <c r="G15" i="45"/>
  <c r="G9" i="45"/>
  <c r="G21" i="45"/>
  <c r="G16" i="45"/>
  <c r="G10" i="45"/>
  <c r="G6" i="45"/>
  <c r="G11" i="45"/>
  <c r="G17" i="45"/>
  <c r="G12" i="45"/>
  <c r="G18" i="45"/>
  <c r="F30" i="45"/>
  <c r="H68" i="38"/>
  <c r="I51" i="38"/>
  <c r="J35" i="53" l="1"/>
  <c r="J34" i="53"/>
  <c r="G34" i="45"/>
  <c r="G35" i="45"/>
  <c r="K35" i="55"/>
  <c r="K34" i="55"/>
  <c r="J34" i="51"/>
  <c r="J35" i="51"/>
  <c r="L11" i="55"/>
  <c r="L20" i="55"/>
  <c r="L17" i="55"/>
  <c r="L14" i="55"/>
  <c r="L8" i="55"/>
  <c r="L21" i="55"/>
  <c r="L18" i="55"/>
  <c r="L15" i="55"/>
  <c r="L12" i="55"/>
  <c r="L9" i="55"/>
  <c r="L6" i="55"/>
  <c r="L7" i="55"/>
  <c r="L19" i="55"/>
  <c r="L13" i="55"/>
  <c r="L10" i="55"/>
  <c r="L16" i="55"/>
  <c r="L4" i="55"/>
  <c r="L5" i="53"/>
  <c r="J32" i="55"/>
  <c r="K22" i="53"/>
  <c r="K32" i="55"/>
  <c r="J28" i="55"/>
  <c r="J25" i="55"/>
  <c r="J23" i="55"/>
  <c r="I29" i="55"/>
  <c r="J26" i="55"/>
  <c r="J27" i="55"/>
  <c r="J24" i="55"/>
  <c r="J30" i="55"/>
  <c r="M68" i="54"/>
  <c r="M22" i="55" s="1"/>
  <c r="N51" i="54"/>
  <c r="N5" i="55" s="1"/>
  <c r="M50" i="54"/>
  <c r="K20" i="53"/>
  <c r="K17" i="53"/>
  <c r="K14" i="53"/>
  <c r="K11" i="53"/>
  <c r="K8" i="53"/>
  <c r="K21" i="53"/>
  <c r="K18" i="53"/>
  <c r="K15" i="53"/>
  <c r="K12" i="53"/>
  <c r="K9" i="53"/>
  <c r="K6" i="53"/>
  <c r="K4" i="53"/>
  <c r="K7" i="53"/>
  <c r="K16" i="53"/>
  <c r="K10" i="53"/>
  <c r="K19" i="53"/>
  <c r="K13" i="53"/>
  <c r="J32" i="53"/>
  <c r="K22" i="51"/>
  <c r="J28" i="53"/>
  <c r="J25" i="53"/>
  <c r="J23" i="53"/>
  <c r="I29" i="53"/>
  <c r="J26" i="53"/>
  <c r="J24" i="53"/>
  <c r="J27" i="53"/>
  <c r="J30" i="53"/>
  <c r="L68" i="52"/>
  <c r="M51" i="52"/>
  <c r="L50" i="52"/>
  <c r="K20" i="51"/>
  <c r="K8" i="51"/>
  <c r="K21" i="51"/>
  <c r="K18" i="51"/>
  <c r="K15" i="51"/>
  <c r="K12" i="51"/>
  <c r="K9" i="51"/>
  <c r="K6" i="51"/>
  <c r="K19" i="51"/>
  <c r="K16" i="51"/>
  <c r="K13" i="51"/>
  <c r="K10" i="51"/>
  <c r="K7" i="51"/>
  <c r="K4" i="51"/>
  <c r="K17" i="51"/>
  <c r="K14" i="51"/>
  <c r="K11" i="51"/>
  <c r="L50" i="47"/>
  <c r="L5" i="51"/>
  <c r="G24" i="51"/>
  <c r="G27" i="51"/>
  <c r="G28" i="51"/>
  <c r="G25" i="51"/>
  <c r="G26" i="51"/>
  <c r="G23" i="51"/>
  <c r="F29" i="51"/>
  <c r="G30" i="51"/>
  <c r="G32" i="51"/>
  <c r="H4" i="45"/>
  <c r="H22" i="45"/>
  <c r="L68" i="47"/>
  <c r="M51" i="47"/>
  <c r="I5" i="45"/>
  <c r="I50" i="38"/>
  <c r="G30" i="45"/>
  <c r="G32" i="45"/>
  <c r="H19" i="45"/>
  <c r="H14" i="45"/>
  <c r="H8" i="45"/>
  <c r="H20" i="45"/>
  <c r="H15" i="45"/>
  <c r="H9" i="45"/>
  <c r="H21" i="45"/>
  <c r="H16" i="45"/>
  <c r="H10" i="45"/>
  <c r="H18" i="45"/>
  <c r="H11" i="45"/>
  <c r="H6" i="45"/>
  <c r="H17" i="45"/>
  <c r="H12" i="45"/>
  <c r="H13" i="45"/>
  <c r="H7" i="45"/>
  <c r="G23" i="45"/>
  <c r="G28" i="45"/>
  <c r="G24" i="45"/>
  <c r="I68" i="38"/>
  <c r="J51" i="38"/>
  <c r="K35" i="53" l="1"/>
  <c r="K34" i="53"/>
  <c r="H35" i="45"/>
  <c r="H34" i="45"/>
  <c r="L35" i="55"/>
  <c r="L34" i="55"/>
  <c r="K35" i="51"/>
  <c r="K34" i="51"/>
  <c r="M20" i="55"/>
  <c r="M17" i="55"/>
  <c r="M14" i="55"/>
  <c r="M11" i="55"/>
  <c r="M8" i="55"/>
  <c r="M21" i="55"/>
  <c r="M18" i="55"/>
  <c r="M15" i="55"/>
  <c r="M12" i="55"/>
  <c r="M9" i="55"/>
  <c r="M6" i="55"/>
  <c r="M10" i="55"/>
  <c r="M7" i="55"/>
  <c r="M19" i="55"/>
  <c r="M16" i="55"/>
  <c r="M4" i="55"/>
  <c r="M13" i="55"/>
  <c r="K28" i="55"/>
  <c r="K25" i="55"/>
  <c r="K23" i="55"/>
  <c r="J29" i="55"/>
  <c r="K26" i="55"/>
  <c r="K24" i="55"/>
  <c r="K27" i="55"/>
  <c r="K30" i="55"/>
  <c r="M5" i="53"/>
  <c r="L22" i="53"/>
  <c r="K32" i="53"/>
  <c r="O51" i="54"/>
  <c r="O5" i="55" s="1"/>
  <c r="N50" i="54"/>
  <c r="N68" i="54"/>
  <c r="N22" i="55" s="1"/>
  <c r="L20" i="53"/>
  <c r="L17" i="53"/>
  <c r="L14" i="53"/>
  <c r="L11" i="53"/>
  <c r="L8" i="53"/>
  <c r="L4" i="53"/>
  <c r="L13" i="53"/>
  <c r="L21" i="53"/>
  <c r="L15" i="53"/>
  <c r="L16" i="53"/>
  <c r="L10" i="53"/>
  <c r="L19" i="53"/>
  <c r="L9" i="53"/>
  <c r="L7" i="53"/>
  <c r="L18" i="53"/>
  <c r="L12" i="53"/>
  <c r="L6" i="53"/>
  <c r="K28" i="53"/>
  <c r="K25" i="53"/>
  <c r="K23" i="53"/>
  <c r="J29" i="53"/>
  <c r="K26" i="53"/>
  <c r="K24" i="53"/>
  <c r="K27" i="53"/>
  <c r="K30" i="53"/>
  <c r="L22" i="51"/>
  <c r="M68" i="52"/>
  <c r="N51" i="52"/>
  <c r="M50" i="52"/>
  <c r="M50" i="47"/>
  <c r="M5" i="51"/>
  <c r="L20" i="51"/>
  <c r="L17" i="51"/>
  <c r="L14" i="51"/>
  <c r="L11" i="51"/>
  <c r="L8" i="51"/>
  <c r="L21" i="51"/>
  <c r="L18" i="51"/>
  <c r="L15" i="51"/>
  <c r="L12" i="51"/>
  <c r="L9" i="51"/>
  <c r="L6" i="51"/>
  <c r="L19" i="51"/>
  <c r="L13" i="51"/>
  <c r="L10" i="51"/>
  <c r="L4" i="51"/>
  <c r="L16" i="51"/>
  <c r="L7" i="51"/>
  <c r="H24" i="51"/>
  <c r="H27" i="51"/>
  <c r="H28" i="51"/>
  <c r="H25" i="51"/>
  <c r="H23" i="51"/>
  <c r="G29" i="51"/>
  <c r="H26" i="51"/>
  <c r="I32" i="51"/>
  <c r="H30" i="51"/>
  <c r="H32" i="51"/>
  <c r="I22" i="45"/>
  <c r="I4" i="45"/>
  <c r="M68" i="47"/>
  <c r="N51" i="47"/>
  <c r="J5" i="45"/>
  <c r="J50" i="38"/>
  <c r="H28" i="45"/>
  <c r="H23" i="45"/>
  <c r="H24" i="45"/>
  <c r="H32" i="45"/>
  <c r="I14" i="45"/>
  <c r="I8" i="45"/>
  <c r="I15" i="45"/>
  <c r="I20" i="45"/>
  <c r="I21" i="45"/>
  <c r="I16" i="45"/>
  <c r="I6" i="45"/>
  <c r="I10" i="45"/>
  <c r="I13" i="45"/>
  <c r="I11" i="45"/>
  <c r="I17" i="45"/>
  <c r="I12" i="45"/>
  <c r="I18" i="45"/>
  <c r="I19" i="45"/>
  <c r="I9" i="45"/>
  <c r="I7" i="45"/>
  <c r="H30" i="45"/>
  <c r="J68" i="38"/>
  <c r="K51" i="38"/>
  <c r="L35" i="53" l="1"/>
  <c r="L34" i="53"/>
  <c r="I35" i="45"/>
  <c r="I34" i="45"/>
  <c r="M34" i="55"/>
  <c r="M35" i="55"/>
  <c r="L35" i="51"/>
  <c r="L34" i="51"/>
  <c r="N20" i="55"/>
  <c r="N17" i="55"/>
  <c r="N14" i="55"/>
  <c r="N11" i="55"/>
  <c r="N8" i="55"/>
  <c r="N21" i="55"/>
  <c r="N18" i="55"/>
  <c r="N6" i="55"/>
  <c r="N19" i="55"/>
  <c r="N15" i="55"/>
  <c r="N16" i="55"/>
  <c r="N4" i="55"/>
  <c r="N7" i="55"/>
  <c r="N12" i="55"/>
  <c r="N13" i="55"/>
  <c r="N9" i="55"/>
  <c r="N10" i="55"/>
  <c r="M22" i="53"/>
  <c r="L28" i="55"/>
  <c r="L25" i="55"/>
  <c r="L23" i="55"/>
  <c r="K29" i="55"/>
  <c r="L26" i="55"/>
  <c r="L24" i="55"/>
  <c r="L27" i="55"/>
  <c r="L30" i="55"/>
  <c r="N5" i="53"/>
  <c r="L32" i="55"/>
  <c r="O50" i="54"/>
  <c r="O68" i="54"/>
  <c r="O22" i="55" s="1"/>
  <c r="P51" i="54"/>
  <c r="P5" i="55" s="1"/>
  <c r="L32" i="53"/>
  <c r="M19" i="53"/>
  <c r="M16" i="53"/>
  <c r="M13" i="53"/>
  <c r="M10" i="53"/>
  <c r="M20" i="53"/>
  <c r="M14" i="53"/>
  <c r="M21" i="53"/>
  <c r="M15" i="53"/>
  <c r="M4" i="53"/>
  <c r="M9" i="53"/>
  <c r="M17" i="53"/>
  <c r="M11" i="53"/>
  <c r="M8" i="53"/>
  <c r="M7" i="53"/>
  <c r="M6" i="53"/>
  <c r="M18" i="53"/>
  <c r="M12" i="53"/>
  <c r="L23" i="53"/>
  <c r="L28" i="53"/>
  <c r="L25" i="53"/>
  <c r="K29" i="53"/>
  <c r="L26" i="53"/>
  <c r="L24" i="53"/>
  <c r="L27" i="53"/>
  <c r="M22" i="51"/>
  <c r="L30" i="53"/>
  <c r="N50" i="52"/>
  <c r="N68" i="52"/>
  <c r="O51" i="52"/>
  <c r="N50" i="47"/>
  <c r="N5" i="51"/>
  <c r="M21" i="51"/>
  <c r="M18" i="51"/>
  <c r="M15" i="51"/>
  <c r="M12" i="51"/>
  <c r="M9" i="51"/>
  <c r="M6" i="51"/>
  <c r="M19" i="51"/>
  <c r="M16" i="51"/>
  <c r="M13" i="51"/>
  <c r="M10" i="51"/>
  <c r="M7" i="51"/>
  <c r="M4" i="51"/>
  <c r="M20" i="51"/>
  <c r="M17" i="51"/>
  <c r="M14" i="51"/>
  <c r="M11" i="51"/>
  <c r="M8" i="51"/>
  <c r="I27" i="51"/>
  <c r="I28" i="51"/>
  <c r="I25" i="51"/>
  <c r="I23" i="51"/>
  <c r="H29" i="51"/>
  <c r="I26" i="51"/>
  <c r="I24" i="51"/>
  <c r="J32" i="51"/>
  <c r="J30" i="51"/>
  <c r="I30" i="51"/>
  <c r="J4" i="45"/>
  <c r="J22" i="45"/>
  <c r="O51" i="47"/>
  <c r="N68" i="47"/>
  <c r="K5" i="45"/>
  <c r="K50" i="38"/>
  <c r="I30" i="45"/>
  <c r="J20" i="45"/>
  <c r="J15" i="45"/>
  <c r="J9" i="45"/>
  <c r="J21" i="45"/>
  <c r="J16" i="45"/>
  <c r="J10" i="45"/>
  <c r="J19" i="45"/>
  <c r="J11" i="45"/>
  <c r="J17" i="45"/>
  <c r="J12" i="45"/>
  <c r="J6" i="45"/>
  <c r="J18" i="45"/>
  <c r="J13" i="45"/>
  <c r="J7" i="45"/>
  <c r="J14" i="45"/>
  <c r="J8" i="45"/>
  <c r="I32" i="45"/>
  <c r="I28" i="45"/>
  <c r="I23" i="45"/>
  <c r="I24" i="45"/>
  <c r="K68" i="38"/>
  <c r="L51" i="38"/>
  <c r="J35" i="45" l="1"/>
  <c r="J34" i="45"/>
  <c r="M35" i="53"/>
  <c r="M34" i="53"/>
  <c r="N34" i="55"/>
  <c r="N35" i="55"/>
  <c r="M35" i="51"/>
  <c r="M34" i="51"/>
  <c r="O20" i="55"/>
  <c r="O17" i="55"/>
  <c r="O14" i="55"/>
  <c r="O11" i="55"/>
  <c r="O8" i="55"/>
  <c r="O21" i="55"/>
  <c r="O19" i="55"/>
  <c r="O16" i="55"/>
  <c r="O13" i="55"/>
  <c r="O10" i="55"/>
  <c r="O7" i="55"/>
  <c r="O4" i="55"/>
  <c r="O15" i="55"/>
  <c r="O12" i="55"/>
  <c r="O18" i="55"/>
  <c r="O9" i="55"/>
  <c r="O6" i="55"/>
  <c r="M28" i="55"/>
  <c r="M25" i="55"/>
  <c r="M23" i="55"/>
  <c r="L29" i="55"/>
  <c r="M26" i="55"/>
  <c r="M24" i="55"/>
  <c r="M27" i="55"/>
  <c r="O5" i="53"/>
  <c r="M32" i="55"/>
  <c r="N22" i="53"/>
  <c r="M30" i="55"/>
  <c r="N30" i="55"/>
  <c r="P50" i="54"/>
  <c r="P68" i="54"/>
  <c r="P22" i="55" s="1"/>
  <c r="Q51" i="54"/>
  <c r="Q5" i="55" s="1"/>
  <c r="N21" i="53"/>
  <c r="N18" i="53"/>
  <c r="N15" i="53"/>
  <c r="N12" i="53"/>
  <c r="N19" i="53"/>
  <c r="N16" i="53"/>
  <c r="N13" i="53"/>
  <c r="N10" i="53"/>
  <c r="N7" i="53"/>
  <c r="N4" i="53"/>
  <c r="N20" i="53"/>
  <c r="N14" i="53"/>
  <c r="N9" i="53"/>
  <c r="N17" i="53"/>
  <c r="N11" i="53"/>
  <c r="N8" i="53"/>
  <c r="N6" i="53"/>
  <c r="M28" i="53"/>
  <c r="M25" i="53"/>
  <c r="M23" i="53"/>
  <c r="L29" i="53"/>
  <c r="M26" i="53"/>
  <c r="M24" i="53"/>
  <c r="M27" i="53"/>
  <c r="M32" i="53"/>
  <c r="M30" i="53"/>
  <c r="N22" i="51"/>
  <c r="P51" i="52"/>
  <c r="O50" i="52"/>
  <c r="O68" i="52"/>
  <c r="O50" i="47"/>
  <c r="O5" i="51"/>
  <c r="N21" i="51"/>
  <c r="N18" i="51"/>
  <c r="N12" i="51"/>
  <c r="N6" i="51"/>
  <c r="N19" i="51"/>
  <c r="N16" i="51"/>
  <c r="N13" i="51"/>
  <c r="N10" i="51"/>
  <c r="N4" i="51"/>
  <c r="N7" i="51"/>
  <c r="N20" i="51"/>
  <c r="N17" i="51"/>
  <c r="N14" i="51"/>
  <c r="N11" i="51"/>
  <c r="N8" i="51"/>
  <c r="N15" i="51"/>
  <c r="N9" i="51"/>
  <c r="J28" i="51"/>
  <c r="J25" i="51"/>
  <c r="J23" i="51"/>
  <c r="I29" i="51"/>
  <c r="J26" i="51"/>
  <c r="J24" i="51"/>
  <c r="J27" i="51"/>
  <c r="K4" i="45"/>
  <c r="K22" i="45"/>
  <c r="O68" i="47"/>
  <c r="P51" i="47"/>
  <c r="L5" i="45"/>
  <c r="L50" i="38"/>
  <c r="J32" i="45"/>
  <c r="K15" i="45"/>
  <c r="K9" i="45"/>
  <c r="K21" i="45"/>
  <c r="K16" i="45"/>
  <c r="K10" i="45"/>
  <c r="K11" i="45"/>
  <c r="K17" i="45"/>
  <c r="K6" i="45"/>
  <c r="K7" i="45"/>
  <c r="K12" i="45"/>
  <c r="K18" i="45"/>
  <c r="K13" i="45"/>
  <c r="K8" i="45"/>
  <c r="K19" i="45"/>
  <c r="K14" i="45"/>
  <c r="K20" i="45"/>
  <c r="J30" i="45"/>
  <c r="J23" i="45"/>
  <c r="J28" i="45"/>
  <c r="J24" i="45"/>
  <c r="L68" i="38"/>
  <c r="M51" i="38"/>
  <c r="N35" i="53" l="1"/>
  <c r="N34" i="53"/>
  <c r="K35" i="45"/>
  <c r="K34" i="45"/>
  <c r="O35" i="55"/>
  <c r="O34" i="55"/>
  <c r="N35" i="51"/>
  <c r="N34" i="51"/>
  <c r="P18" i="55"/>
  <c r="P6" i="55"/>
  <c r="P21" i="55"/>
  <c r="P15" i="55"/>
  <c r="P12" i="55"/>
  <c r="P9" i="55"/>
  <c r="P19" i="55"/>
  <c r="P16" i="55"/>
  <c r="P13" i="55"/>
  <c r="P10" i="55"/>
  <c r="P7" i="55"/>
  <c r="P4" i="55"/>
  <c r="P8" i="55"/>
  <c r="P14" i="55"/>
  <c r="P11" i="55"/>
  <c r="P20" i="55"/>
  <c r="P17" i="55"/>
  <c r="N32" i="55"/>
  <c r="O22" i="53"/>
  <c r="N23" i="55"/>
  <c r="M29" i="55"/>
  <c r="N26" i="55"/>
  <c r="N24" i="55"/>
  <c r="N28" i="55"/>
  <c r="N27" i="55"/>
  <c r="N25" i="55"/>
  <c r="P5" i="53"/>
  <c r="Q50" i="54"/>
  <c r="Q68" i="54"/>
  <c r="Q22" i="55" s="1"/>
  <c r="R51" i="54"/>
  <c r="R5" i="55" s="1"/>
  <c r="N30" i="53"/>
  <c r="O21" i="53"/>
  <c r="O18" i="53"/>
  <c r="O15" i="53"/>
  <c r="O12" i="53"/>
  <c r="O9" i="53"/>
  <c r="O6" i="53"/>
  <c r="O19" i="53"/>
  <c r="O16" i="53"/>
  <c r="O13" i="53"/>
  <c r="O10" i="53"/>
  <c r="O7" i="53"/>
  <c r="O4" i="53"/>
  <c r="O17" i="53"/>
  <c r="O11" i="53"/>
  <c r="O8" i="53"/>
  <c r="O20" i="53"/>
  <c r="O14" i="53"/>
  <c r="N23" i="53"/>
  <c r="M29" i="53"/>
  <c r="N26" i="53"/>
  <c r="N24" i="53"/>
  <c r="N27" i="53"/>
  <c r="N28" i="53"/>
  <c r="N25" i="53"/>
  <c r="N32" i="53"/>
  <c r="O22" i="51"/>
  <c r="P50" i="52"/>
  <c r="P68" i="52"/>
  <c r="Q51" i="52"/>
  <c r="O12" i="51"/>
  <c r="O19" i="51"/>
  <c r="O16" i="51"/>
  <c r="O13" i="51"/>
  <c r="O10" i="51"/>
  <c r="O7" i="51"/>
  <c r="O4" i="51"/>
  <c r="O20" i="51"/>
  <c r="O17" i="51"/>
  <c r="O14" i="51"/>
  <c r="O11" i="51"/>
  <c r="O8" i="51"/>
  <c r="O9" i="51"/>
  <c r="O21" i="51"/>
  <c r="O18" i="51"/>
  <c r="O15" i="51"/>
  <c r="O6" i="51"/>
  <c r="P50" i="47"/>
  <c r="P5" i="51"/>
  <c r="L32" i="51"/>
  <c r="K30" i="51"/>
  <c r="K28" i="51"/>
  <c r="K25" i="51"/>
  <c r="K23" i="51"/>
  <c r="J29" i="51"/>
  <c r="K26" i="51"/>
  <c r="K24" i="51"/>
  <c r="K27" i="51"/>
  <c r="K32" i="51"/>
  <c r="L4" i="45"/>
  <c r="L22" i="45"/>
  <c r="P68" i="47"/>
  <c r="Q51" i="47"/>
  <c r="M5" i="45"/>
  <c r="M50" i="38"/>
  <c r="L21" i="45"/>
  <c r="L16" i="45"/>
  <c r="L10" i="45"/>
  <c r="L11" i="45"/>
  <c r="L17" i="45"/>
  <c r="L6" i="45"/>
  <c r="L12" i="45"/>
  <c r="L18" i="45"/>
  <c r="L13" i="45"/>
  <c r="L7" i="45"/>
  <c r="L19" i="45"/>
  <c r="L14" i="45"/>
  <c r="L8" i="45"/>
  <c r="L20" i="45"/>
  <c r="L15" i="45"/>
  <c r="L9" i="45"/>
  <c r="K23" i="45"/>
  <c r="K28" i="45"/>
  <c r="K24" i="45"/>
  <c r="K32" i="45"/>
  <c r="K30" i="45"/>
  <c r="M68" i="38"/>
  <c r="N51" i="38"/>
  <c r="O34" i="53" l="1"/>
  <c r="O35" i="53"/>
  <c r="L35" i="45"/>
  <c r="L34" i="45"/>
  <c r="P34" i="55"/>
  <c r="P35" i="55"/>
  <c r="O35" i="51"/>
  <c r="O34" i="51"/>
  <c r="Q9" i="55"/>
  <c r="Q6" i="55"/>
  <c r="Q21" i="55"/>
  <c r="Q18" i="55"/>
  <c r="Q15" i="55"/>
  <c r="Q12" i="55"/>
  <c r="Q19" i="55"/>
  <c r="Q16" i="55"/>
  <c r="Q13" i="55"/>
  <c r="Q10" i="55"/>
  <c r="Q7" i="55"/>
  <c r="Q4" i="55"/>
  <c r="Q8" i="55"/>
  <c r="Q11" i="55"/>
  <c r="Q20" i="55"/>
  <c r="Q17" i="55"/>
  <c r="Q14" i="55"/>
  <c r="O30" i="55"/>
  <c r="N29" i="55"/>
  <c r="O26" i="55"/>
  <c r="O24" i="55"/>
  <c r="O27" i="55"/>
  <c r="O23" i="55"/>
  <c r="O28" i="55"/>
  <c r="O25" i="55"/>
  <c r="O32" i="55"/>
  <c r="Q5" i="53"/>
  <c r="P22" i="53"/>
  <c r="R50" i="54"/>
  <c r="R68" i="54"/>
  <c r="R22" i="55" s="1"/>
  <c r="S51" i="54"/>
  <c r="S5" i="55" s="1"/>
  <c r="P21" i="53"/>
  <c r="P18" i="53"/>
  <c r="P15" i="53"/>
  <c r="P12" i="53"/>
  <c r="P9" i="53"/>
  <c r="P6" i="53"/>
  <c r="P20" i="53"/>
  <c r="P16" i="53"/>
  <c r="P10" i="53"/>
  <c r="P17" i="53"/>
  <c r="P11" i="53"/>
  <c r="P8" i="53"/>
  <c r="P14" i="53"/>
  <c r="P4" i="53"/>
  <c r="P7" i="53"/>
  <c r="P19" i="53"/>
  <c r="P13" i="53"/>
  <c r="O26" i="53"/>
  <c r="N29" i="53"/>
  <c r="O24" i="53"/>
  <c r="O27" i="53"/>
  <c r="O28" i="53"/>
  <c r="O25" i="53"/>
  <c r="O23" i="53"/>
  <c r="O30" i="53"/>
  <c r="P22" i="51"/>
  <c r="O32" i="53"/>
  <c r="Q68" i="52"/>
  <c r="Q50" i="52"/>
  <c r="R51" i="52"/>
  <c r="P21" i="51"/>
  <c r="P18" i="51"/>
  <c r="P15" i="51"/>
  <c r="P12" i="51"/>
  <c r="P9" i="51"/>
  <c r="P6" i="51"/>
  <c r="P19" i="51"/>
  <c r="P16" i="51"/>
  <c r="P13" i="51"/>
  <c r="P10" i="51"/>
  <c r="P7" i="51"/>
  <c r="P4" i="51"/>
  <c r="P20" i="51"/>
  <c r="P17" i="51"/>
  <c r="P14" i="51"/>
  <c r="P11" i="51"/>
  <c r="P8" i="51"/>
  <c r="Q50" i="47"/>
  <c r="Q5" i="51"/>
  <c r="L30" i="51"/>
  <c r="L28" i="51"/>
  <c r="L25" i="51"/>
  <c r="L23" i="51"/>
  <c r="K29" i="51"/>
  <c r="L26" i="51"/>
  <c r="L24" i="51"/>
  <c r="L27" i="51"/>
  <c r="M22" i="45"/>
  <c r="M4" i="45"/>
  <c r="Q68" i="47"/>
  <c r="R51" i="47"/>
  <c r="N5" i="45"/>
  <c r="N50" i="38"/>
  <c r="L30" i="45"/>
  <c r="L28" i="45"/>
  <c r="L23" i="45"/>
  <c r="L24" i="45"/>
  <c r="M16" i="45"/>
  <c r="M10" i="45"/>
  <c r="M11" i="45"/>
  <c r="M17" i="45"/>
  <c r="M12" i="45"/>
  <c r="M6" i="45"/>
  <c r="M18" i="45"/>
  <c r="M13" i="45"/>
  <c r="M7" i="45"/>
  <c r="M9" i="45"/>
  <c r="M19" i="45"/>
  <c r="M15" i="45"/>
  <c r="M14" i="45"/>
  <c r="M8" i="45"/>
  <c r="M20" i="45"/>
  <c r="M21" i="45"/>
  <c r="L32" i="45"/>
  <c r="N68" i="38"/>
  <c r="O51" i="38"/>
  <c r="P34" i="53" l="1"/>
  <c r="P35" i="53"/>
  <c r="M35" i="45"/>
  <c r="M34" i="45"/>
  <c r="Q35" i="55"/>
  <c r="Q34" i="55"/>
  <c r="P34" i="51"/>
  <c r="P35" i="51"/>
  <c r="R21" i="55"/>
  <c r="R18" i="55"/>
  <c r="R15" i="55"/>
  <c r="R12" i="55"/>
  <c r="R9" i="55"/>
  <c r="R6" i="55"/>
  <c r="R11" i="55"/>
  <c r="R8" i="55"/>
  <c r="R16" i="55"/>
  <c r="R7" i="55"/>
  <c r="R19" i="55"/>
  <c r="R4" i="55"/>
  <c r="R10" i="55"/>
  <c r="R20" i="55"/>
  <c r="R17" i="55"/>
  <c r="R13" i="55"/>
  <c r="R14" i="55"/>
  <c r="P32" i="55"/>
  <c r="R5" i="53"/>
  <c r="Q22" i="53"/>
  <c r="P30" i="55"/>
  <c r="O29" i="55"/>
  <c r="P26" i="55"/>
  <c r="P24" i="55"/>
  <c r="P27" i="55"/>
  <c r="P28" i="55"/>
  <c r="P25" i="55"/>
  <c r="P23" i="55"/>
  <c r="P32" i="53"/>
  <c r="S50" i="54"/>
  <c r="S68" i="54"/>
  <c r="S22" i="55" s="1"/>
  <c r="T51" i="54"/>
  <c r="T5" i="55" s="1"/>
  <c r="Q20" i="53"/>
  <c r="Q17" i="53"/>
  <c r="Q14" i="53"/>
  <c r="Q11" i="53"/>
  <c r="Q21" i="53"/>
  <c r="Q15" i="53"/>
  <c r="Q16" i="53"/>
  <c r="Q10" i="53"/>
  <c r="Q9" i="53"/>
  <c r="Q8" i="53"/>
  <c r="Q7" i="53"/>
  <c r="Q4" i="53"/>
  <c r="Q18" i="53"/>
  <c r="Q12" i="53"/>
  <c r="Q6" i="53"/>
  <c r="Q19" i="53"/>
  <c r="Q13" i="53"/>
  <c r="O29" i="53"/>
  <c r="P26" i="53"/>
  <c r="P24" i="53"/>
  <c r="P27" i="53"/>
  <c r="P23" i="53"/>
  <c r="P28" i="53"/>
  <c r="P25" i="53"/>
  <c r="P30" i="53"/>
  <c r="Q22" i="51"/>
  <c r="R50" i="52"/>
  <c r="R68" i="52"/>
  <c r="S51" i="52"/>
  <c r="R50" i="47"/>
  <c r="R5" i="51"/>
  <c r="Q19" i="51"/>
  <c r="Q16" i="51"/>
  <c r="Q13" i="51"/>
  <c r="Q10" i="51"/>
  <c r="Q7" i="51"/>
  <c r="Q4" i="51"/>
  <c r="Q20" i="51"/>
  <c r="Q17" i="51"/>
  <c r="Q14" i="51"/>
  <c r="Q11" i="51"/>
  <c r="Q8" i="51"/>
  <c r="Q21" i="51"/>
  <c r="Q18" i="51"/>
  <c r="Q15" i="51"/>
  <c r="Q12" i="51"/>
  <c r="Q9" i="51"/>
  <c r="Q6" i="51"/>
  <c r="M30" i="51"/>
  <c r="M32" i="51"/>
  <c r="M28" i="51"/>
  <c r="M25" i="51"/>
  <c r="M23" i="51"/>
  <c r="L29" i="51"/>
  <c r="M26" i="51"/>
  <c r="M24" i="51"/>
  <c r="M27" i="51"/>
  <c r="N4" i="45"/>
  <c r="N22" i="45"/>
  <c r="R68" i="47"/>
  <c r="S51" i="47"/>
  <c r="O5" i="45"/>
  <c r="O50" i="38"/>
  <c r="M24" i="45"/>
  <c r="M28" i="45"/>
  <c r="M23" i="45"/>
  <c r="M32" i="45"/>
  <c r="N11" i="45"/>
  <c r="N17" i="45"/>
  <c r="N12" i="45"/>
  <c r="N6" i="45"/>
  <c r="N18" i="45"/>
  <c r="N13" i="45"/>
  <c r="N7" i="45"/>
  <c r="N19" i="45"/>
  <c r="N14" i="45"/>
  <c r="N8" i="45"/>
  <c r="N21" i="45"/>
  <c r="N20" i="45"/>
  <c r="N15" i="45"/>
  <c r="N9" i="45"/>
  <c r="N16" i="45"/>
  <c r="N10" i="45"/>
  <c r="M30" i="45"/>
  <c r="O68" i="38"/>
  <c r="P51" i="38"/>
  <c r="Q34" i="53" l="1"/>
  <c r="Q35" i="53"/>
  <c r="N34" i="45"/>
  <c r="N35" i="45"/>
  <c r="R35" i="55"/>
  <c r="R34" i="55"/>
  <c r="Q34" i="51"/>
  <c r="Q35" i="51"/>
  <c r="S21" i="55"/>
  <c r="S18" i="55"/>
  <c r="S15" i="55"/>
  <c r="S12" i="55"/>
  <c r="S9" i="55"/>
  <c r="S6" i="55"/>
  <c r="S19" i="55"/>
  <c r="S20" i="55"/>
  <c r="S17" i="55"/>
  <c r="S14" i="55"/>
  <c r="S11" i="55"/>
  <c r="S8" i="55"/>
  <c r="S7" i="55"/>
  <c r="S16" i="55"/>
  <c r="S4" i="55"/>
  <c r="S13" i="55"/>
  <c r="S10" i="55"/>
  <c r="Q30" i="55"/>
  <c r="Q26" i="55"/>
  <c r="Q24" i="55"/>
  <c r="P29" i="55"/>
  <c r="Q27" i="55"/>
  <c r="Q28" i="55"/>
  <c r="Q25" i="55"/>
  <c r="Q23" i="55"/>
  <c r="S5" i="53"/>
  <c r="R22" i="53"/>
  <c r="Q32" i="55"/>
  <c r="R32" i="55"/>
  <c r="T50" i="54"/>
  <c r="T68" i="54"/>
  <c r="T22" i="55" s="1"/>
  <c r="U51" i="54"/>
  <c r="U5" i="55" s="1"/>
  <c r="Q30" i="53"/>
  <c r="R19" i="53"/>
  <c r="R16" i="53"/>
  <c r="R13" i="53"/>
  <c r="R10" i="53"/>
  <c r="R20" i="53"/>
  <c r="R17" i="53"/>
  <c r="R14" i="53"/>
  <c r="R11" i="53"/>
  <c r="R8" i="53"/>
  <c r="R21" i="53"/>
  <c r="R15" i="53"/>
  <c r="R9" i="53"/>
  <c r="R7" i="53"/>
  <c r="R18" i="53"/>
  <c r="R12" i="53"/>
  <c r="R6" i="53"/>
  <c r="R4" i="53"/>
  <c r="Q32" i="53"/>
  <c r="Q26" i="53"/>
  <c r="Q24" i="53"/>
  <c r="Q27" i="53"/>
  <c r="Q28" i="53"/>
  <c r="Q25" i="53"/>
  <c r="Q23" i="53"/>
  <c r="P29" i="53"/>
  <c r="R22" i="51"/>
  <c r="S50" i="52"/>
  <c r="S68" i="52"/>
  <c r="T51" i="52"/>
  <c r="S50" i="47"/>
  <c r="S5" i="51"/>
  <c r="R19" i="51"/>
  <c r="R13" i="51"/>
  <c r="R7" i="51"/>
  <c r="R20" i="51"/>
  <c r="R17" i="51"/>
  <c r="R14" i="51"/>
  <c r="R11" i="51"/>
  <c r="R8" i="51"/>
  <c r="R21" i="51"/>
  <c r="R18" i="51"/>
  <c r="R15" i="51"/>
  <c r="R12" i="51"/>
  <c r="R9" i="51"/>
  <c r="R6" i="51"/>
  <c r="R16" i="51"/>
  <c r="R10" i="51"/>
  <c r="R4" i="51"/>
  <c r="N30" i="51"/>
  <c r="N32" i="51"/>
  <c r="N23" i="51"/>
  <c r="M29" i="51"/>
  <c r="N26" i="51"/>
  <c r="N24" i="51"/>
  <c r="N27" i="51"/>
  <c r="N28" i="51"/>
  <c r="N25" i="51"/>
  <c r="O22" i="45"/>
  <c r="O4" i="45"/>
  <c r="S68" i="47"/>
  <c r="T51" i="47"/>
  <c r="P5" i="45"/>
  <c r="P50" i="38"/>
  <c r="N30" i="45"/>
  <c r="O11" i="45"/>
  <c r="O12" i="45"/>
  <c r="O17" i="45"/>
  <c r="O6" i="45"/>
  <c r="O18" i="45"/>
  <c r="O13" i="45"/>
  <c r="O16" i="45"/>
  <c r="O7" i="45"/>
  <c r="O19" i="45"/>
  <c r="O14" i="45"/>
  <c r="O8" i="45"/>
  <c r="O20" i="45"/>
  <c r="O15" i="45"/>
  <c r="O9" i="45"/>
  <c r="O21" i="45"/>
  <c r="O10" i="45"/>
  <c r="N32" i="45"/>
  <c r="N23" i="45"/>
  <c r="N28" i="45"/>
  <c r="N24" i="45"/>
  <c r="P68" i="38"/>
  <c r="Q51" i="38"/>
  <c r="R34" i="53" l="1"/>
  <c r="R35" i="53"/>
  <c r="O34" i="45"/>
  <c r="O35" i="45"/>
  <c r="S35" i="55"/>
  <c r="S34" i="55"/>
  <c r="R34" i="51"/>
  <c r="R35" i="51"/>
  <c r="T16" i="55"/>
  <c r="T7" i="55"/>
  <c r="T19" i="55"/>
  <c r="T13" i="55"/>
  <c r="T10" i="55"/>
  <c r="T4" i="55"/>
  <c r="T20" i="55"/>
  <c r="T17" i="55"/>
  <c r="T14" i="55"/>
  <c r="T11" i="55"/>
  <c r="T8" i="55"/>
  <c r="T12" i="55"/>
  <c r="T18" i="55"/>
  <c r="T15" i="55"/>
  <c r="T9" i="55"/>
  <c r="T6" i="55"/>
  <c r="T21" i="55"/>
  <c r="R30" i="55"/>
  <c r="T5" i="53"/>
  <c r="S22" i="53"/>
  <c r="R24" i="55"/>
  <c r="R27" i="55"/>
  <c r="R26" i="55"/>
  <c r="R28" i="55"/>
  <c r="R25" i="55"/>
  <c r="R23" i="55"/>
  <c r="Q29" i="55"/>
  <c r="U50" i="54"/>
  <c r="U68" i="54"/>
  <c r="U22" i="55" s="1"/>
  <c r="V51" i="54"/>
  <c r="V5" i="55" s="1"/>
  <c r="S19" i="53"/>
  <c r="S16" i="53"/>
  <c r="S13" i="53"/>
  <c r="S10" i="53"/>
  <c r="S7" i="53"/>
  <c r="S4" i="53"/>
  <c r="S20" i="53"/>
  <c r="S17" i="53"/>
  <c r="S14" i="53"/>
  <c r="S11" i="53"/>
  <c r="S8" i="53"/>
  <c r="S9" i="53"/>
  <c r="S15" i="53"/>
  <c r="S18" i="53"/>
  <c r="S12" i="53"/>
  <c r="S6" i="53"/>
  <c r="S21" i="53"/>
  <c r="R30" i="53"/>
  <c r="R32" i="53"/>
  <c r="S22" i="51"/>
  <c r="R27" i="53"/>
  <c r="R28" i="53"/>
  <c r="R25" i="53"/>
  <c r="R23" i="53"/>
  <c r="Q29" i="53"/>
  <c r="R26" i="53"/>
  <c r="R24" i="53"/>
  <c r="T68" i="52"/>
  <c r="U51" i="52"/>
  <c r="T50" i="52"/>
  <c r="T50" i="47"/>
  <c r="T5" i="51"/>
  <c r="S20" i="51"/>
  <c r="S17" i="51"/>
  <c r="S14" i="51"/>
  <c r="S11" i="51"/>
  <c r="S8" i="51"/>
  <c r="S21" i="51"/>
  <c r="S18" i="51"/>
  <c r="S15" i="51"/>
  <c r="S12" i="51"/>
  <c r="S9" i="51"/>
  <c r="S6" i="51"/>
  <c r="S16" i="51"/>
  <c r="S13" i="51"/>
  <c r="S19" i="51"/>
  <c r="S10" i="51"/>
  <c r="S7" i="51"/>
  <c r="S4" i="51"/>
  <c r="N29" i="51"/>
  <c r="O26" i="51"/>
  <c r="O24" i="51"/>
  <c r="O27" i="51"/>
  <c r="O28" i="51"/>
  <c r="O25" i="51"/>
  <c r="O23" i="51"/>
  <c r="O32" i="51"/>
  <c r="O30" i="51"/>
  <c r="P22" i="45"/>
  <c r="P4" i="45"/>
  <c r="T68" i="47"/>
  <c r="U51" i="47"/>
  <c r="Q5" i="45"/>
  <c r="Q50" i="38"/>
  <c r="O32" i="45"/>
  <c r="O30" i="45"/>
  <c r="P17" i="45"/>
  <c r="P12" i="45"/>
  <c r="P6" i="45"/>
  <c r="P18" i="45"/>
  <c r="P13" i="45"/>
  <c r="P7" i="45"/>
  <c r="P19" i="45"/>
  <c r="P14" i="45"/>
  <c r="P8" i="45"/>
  <c r="P20" i="45"/>
  <c r="P15" i="45"/>
  <c r="P9" i="45"/>
  <c r="P21" i="45"/>
  <c r="P16" i="45"/>
  <c r="P10" i="45"/>
  <c r="P11" i="45"/>
  <c r="O24" i="45"/>
  <c r="O23" i="45"/>
  <c r="O28" i="45"/>
  <c r="Q68" i="38"/>
  <c r="R51" i="38"/>
  <c r="D26" i="55" l="1"/>
  <c r="D27" i="55" s="1"/>
  <c r="D29" i="55" s="1"/>
  <c r="S35" i="53"/>
  <c r="S34" i="53"/>
  <c r="P34" i="45"/>
  <c r="P35" i="45"/>
  <c r="T34" i="55"/>
  <c r="T35" i="55"/>
  <c r="S34" i="51"/>
  <c r="S35" i="51"/>
  <c r="U19" i="55"/>
  <c r="U16" i="55"/>
  <c r="U13" i="55"/>
  <c r="U10" i="55"/>
  <c r="U7" i="55"/>
  <c r="U4" i="55"/>
  <c r="U20" i="55"/>
  <c r="U17" i="55"/>
  <c r="U14" i="55"/>
  <c r="U11" i="55"/>
  <c r="U8" i="55"/>
  <c r="U15" i="55"/>
  <c r="U12" i="55"/>
  <c r="U21" i="55"/>
  <c r="U9" i="55"/>
  <c r="U18" i="55"/>
  <c r="U6" i="55"/>
  <c r="S24" i="55"/>
  <c r="S27" i="55"/>
  <c r="S28" i="55"/>
  <c r="S25" i="55"/>
  <c r="S23" i="55"/>
  <c r="R29" i="55"/>
  <c r="S26" i="55"/>
  <c r="S32" i="55"/>
  <c r="T22" i="53"/>
  <c r="U5" i="53"/>
  <c r="S30" i="55"/>
  <c r="V50" i="54"/>
  <c r="V68" i="54"/>
  <c r="V22" i="55" s="1"/>
  <c r="T19" i="53"/>
  <c r="T16" i="53"/>
  <c r="T13" i="53"/>
  <c r="T10" i="53"/>
  <c r="T7" i="53"/>
  <c r="T4" i="53"/>
  <c r="T9" i="53"/>
  <c r="T8" i="53"/>
  <c r="T17" i="53"/>
  <c r="T11" i="53"/>
  <c r="T18" i="53"/>
  <c r="T12" i="53"/>
  <c r="T6" i="53"/>
  <c r="T20" i="53"/>
  <c r="T14" i="53"/>
  <c r="T21" i="53"/>
  <c r="T15" i="53"/>
  <c r="S32" i="53"/>
  <c r="S27" i="53"/>
  <c r="S24" i="53"/>
  <c r="S28" i="53"/>
  <c r="S25" i="53"/>
  <c r="S23" i="53"/>
  <c r="R29" i="53"/>
  <c r="S26" i="53"/>
  <c r="T22" i="51"/>
  <c r="S30" i="53"/>
  <c r="U50" i="52"/>
  <c r="U68" i="52"/>
  <c r="V51" i="52"/>
  <c r="U50" i="47"/>
  <c r="U5" i="51"/>
  <c r="T19" i="51"/>
  <c r="T16" i="51"/>
  <c r="T13" i="51"/>
  <c r="T10" i="51"/>
  <c r="T7" i="51"/>
  <c r="T4" i="51"/>
  <c r="T20" i="51"/>
  <c r="T17" i="51"/>
  <c r="T14" i="51"/>
  <c r="T11" i="51"/>
  <c r="T8" i="51"/>
  <c r="T21" i="51"/>
  <c r="T18" i="51"/>
  <c r="T15" i="51"/>
  <c r="T12" i="51"/>
  <c r="T6" i="51"/>
  <c r="T9" i="51"/>
  <c r="P32" i="51"/>
  <c r="O29" i="51"/>
  <c r="P26" i="51"/>
  <c r="P24" i="51"/>
  <c r="P27" i="51"/>
  <c r="P28" i="51"/>
  <c r="P25" i="51"/>
  <c r="P23" i="51"/>
  <c r="P30" i="51"/>
  <c r="Q22" i="45"/>
  <c r="Q4" i="45"/>
  <c r="U68" i="47"/>
  <c r="V51" i="47"/>
  <c r="R5" i="45"/>
  <c r="R50" i="38"/>
  <c r="P32" i="45"/>
  <c r="P28" i="45"/>
  <c r="P23" i="45"/>
  <c r="P24" i="45"/>
  <c r="P30" i="45"/>
  <c r="Q12" i="45"/>
  <c r="Q6" i="45"/>
  <c r="Q18" i="45"/>
  <c r="Q19" i="45"/>
  <c r="Q14" i="45"/>
  <c r="Q11" i="45"/>
  <c r="Q8" i="45"/>
  <c r="Q20" i="45"/>
  <c r="Q15" i="45"/>
  <c r="Q9" i="45"/>
  <c r="Q21" i="45"/>
  <c r="Q16" i="45"/>
  <c r="Q10" i="45"/>
  <c r="Q17" i="45"/>
  <c r="Q13" i="45"/>
  <c r="Q7" i="45"/>
  <c r="R68" i="38"/>
  <c r="S51" i="38"/>
  <c r="T34" i="53" l="1"/>
  <c r="T35" i="53"/>
  <c r="Q34" i="45"/>
  <c r="Q35" i="45"/>
  <c r="U34" i="55"/>
  <c r="U35" i="55"/>
  <c r="T34" i="51"/>
  <c r="T35" i="51"/>
  <c r="V19" i="55"/>
  <c r="V16" i="55"/>
  <c r="V13" i="55"/>
  <c r="V10" i="55"/>
  <c r="V7" i="55"/>
  <c r="V4" i="55"/>
  <c r="V21" i="55"/>
  <c r="V12" i="55"/>
  <c r="V8" i="55"/>
  <c r="V20" i="55"/>
  <c r="V9" i="55"/>
  <c r="V11" i="55"/>
  <c r="V17" i="55"/>
  <c r="V18" i="55"/>
  <c r="V14" i="55"/>
  <c r="V6" i="55"/>
  <c r="V15" i="55"/>
  <c r="T30" i="55"/>
  <c r="T32" i="53"/>
  <c r="T24" i="55"/>
  <c r="T27" i="55"/>
  <c r="T28" i="55"/>
  <c r="T25" i="55"/>
  <c r="T23" i="55"/>
  <c r="S29" i="55"/>
  <c r="T26" i="55"/>
  <c r="T32" i="55"/>
  <c r="U32" i="55"/>
  <c r="V5" i="53"/>
  <c r="D26" i="53" s="1"/>
  <c r="D27" i="53" s="1"/>
  <c r="D29" i="53" s="1"/>
  <c r="U22" i="53"/>
  <c r="U21" i="53"/>
  <c r="U18" i="53"/>
  <c r="U15" i="53"/>
  <c r="U12" i="53"/>
  <c r="U16" i="53"/>
  <c r="U10" i="53"/>
  <c r="U8" i="53"/>
  <c r="U17" i="53"/>
  <c r="U11" i="53"/>
  <c r="U7" i="53"/>
  <c r="U6" i="53"/>
  <c r="U19" i="53"/>
  <c r="U13" i="53"/>
  <c r="U4" i="53"/>
  <c r="U20" i="53"/>
  <c r="U14" i="53"/>
  <c r="U9" i="53"/>
  <c r="T24" i="53"/>
  <c r="T27" i="53"/>
  <c r="T28" i="53"/>
  <c r="T25" i="53"/>
  <c r="T23" i="53"/>
  <c r="S29" i="53"/>
  <c r="T26" i="53"/>
  <c r="T30" i="53"/>
  <c r="U22" i="51"/>
  <c r="V50" i="52"/>
  <c r="V68" i="52"/>
  <c r="V50" i="47"/>
  <c r="V5" i="51"/>
  <c r="U20" i="51"/>
  <c r="U17" i="51"/>
  <c r="U14" i="51"/>
  <c r="U11" i="51"/>
  <c r="U8" i="51"/>
  <c r="U21" i="51"/>
  <c r="U18" i="51"/>
  <c r="U15" i="51"/>
  <c r="U12" i="51"/>
  <c r="U9" i="51"/>
  <c r="U6" i="51"/>
  <c r="U19" i="51"/>
  <c r="U16" i="51"/>
  <c r="U13" i="51"/>
  <c r="U10" i="51"/>
  <c r="U7" i="51"/>
  <c r="U4" i="51"/>
  <c r="Q30" i="51"/>
  <c r="Q26" i="51"/>
  <c r="Q24" i="51"/>
  <c r="Q27" i="51"/>
  <c r="Q28" i="51"/>
  <c r="Q25" i="51"/>
  <c r="Q23" i="51"/>
  <c r="P29" i="51"/>
  <c r="Q32" i="51"/>
  <c r="R22" i="45"/>
  <c r="R4" i="45"/>
  <c r="V68" i="47"/>
  <c r="S5" i="45"/>
  <c r="S50" i="38"/>
  <c r="Q30" i="45"/>
  <c r="R18" i="45"/>
  <c r="R13" i="45"/>
  <c r="R7" i="45"/>
  <c r="R19" i="45"/>
  <c r="R14" i="45"/>
  <c r="R8" i="45"/>
  <c r="R20" i="45"/>
  <c r="R15" i="45"/>
  <c r="R9" i="45"/>
  <c r="R21" i="45"/>
  <c r="R16" i="45"/>
  <c r="R10" i="45"/>
  <c r="R11" i="45"/>
  <c r="R17" i="45"/>
  <c r="R12" i="45"/>
  <c r="R6" i="45"/>
  <c r="Q26" i="45"/>
  <c r="Q24" i="45"/>
  <c r="Q23" i="45"/>
  <c r="Q25" i="45"/>
  <c r="Q27" i="45"/>
  <c r="Q28" i="45"/>
  <c r="Q32" i="45"/>
  <c r="S68" i="38"/>
  <c r="T51" i="38"/>
  <c r="C26" i="53" l="1"/>
  <c r="C25" i="53" s="1"/>
  <c r="C27" i="53" s="1"/>
  <c r="C29" i="53" s="1"/>
  <c r="U35" i="53"/>
  <c r="U34" i="53"/>
  <c r="R34" i="45"/>
  <c r="R35" i="45"/>
  <c r="V35" i="55"/>
  <c r="V34" i="55"/>
  <c r="W34" i="55" s="1"/>
  <c r="W35" i="55" s="1"/>
  <c r="U34" i="51"/>
  <c r="U35" i="51"/>
  <c r="U27" i="55"/>
  <c r="U24" i="55"/>
  <c r="U28" i="55"/>
  <c r="U25" i="55"/>
  <c r="U23" i="55"/>
  <c r="T29" i="55"/>
  <c r="U26" i="55"/>
  <c r="U30" i="55"/>
  <c r="C26" i="55"/>
  <c r="C25" i="55" s="1"/>
  <c r="C27" i="55" s="1"/>
  <c r="C29" i="55" s="1"/>
  <c r="W19" i="55"/>
  <c r="W15" i="55"/>
  <c r="W11" i="55"/>
  <c r="W18" i="55"/>
  <c r="W14" i="55"/>
  <c r="W10" i="55"/>
  <c r="W21" i="55"/>
  <c r="W17" i="55"/>
  <c r="W13" i="55"/>
  <c r="W9" i="55"/>
  <c r="W20" i="55"/>
  <c r="W16" i="55"/>
  <c r="W12" i="55"/>
  <c r="W8" i="55"/>
  <c r="V22" i="53"/>
  <c r="U30" i="53"/>
  <c r="V20" i="53"/>
  <c r="W20" i="53" s="1"/>
  <c r="V17" i="53"/>
  <c r="W17" i="53" s="1"/>
  <c r="V14" i="53"/>
  <c r="W14" i="53" s="1"/>
  <c r="V11" i="53"/>
  <c r="W11" i="53" s="1"/>
  <c r="V21" i="53"/>
  <c r="W21" i="53" s="1"/>
  <c r="V18" i="53"/>
  <c r="W18" i="53" s="1"/>
  <c r="V15" i="53"/>
  <c r="W15" i="53" s="1"/>
  <c r="V12" i="53"/>
  <c r="W12" i="53" s="1"/>
  <c r="V9" i="53"/>
  <c r="W9" i="53" s="1"/>
  <c r="V6" i="53"/>
  <c r="V16" i="53"/>
  <c r="W16" i="53" s="1"/>
  <c r="V10" i="53"/>
  <c r="W10" i="53" s="1"/>
  <c r="V8" i="53"/>
  <c r="W8" i="53" s="1"/>
  <c r="V7" i="53"/>
  <c r="V19" i="53"/>
  <c r="W19" i="53" s="1"/>
  <c r="V13" i="53"/>
  <c r="W13" i="53" s="1"/>
  <c r="V4" i="53"/>
  <c r="U27" i="53"/>
  <c r="U28" i="53"/>
  <c r="U25" i="53"/>
  <c r="U23" i="53"/>
  <c r="T29" i="53"/>
  <c r="U26" i="53"/>
  <c r="U24" i="53"/>
  <c r="U32" i="53"/>
  <c r="V22" i="51"/>
  <c r="V20" i="51"/>
  <c r="V14" i="51"/>
  <c r="V8" i="51"/>
  <c r="V21" i="51"/>
  <c r="V18" i="51"/>
  <c r="V15" i="51"/>
  <c r="V12" i="51"/>
  <c r="V9" i="51"/>
  <c r="V6" i="51"/>
  <c r="V19" i="51"/>
  <c r="V16" i="51"/>
  <c r="V13" i="51"/>
  <c r="V10" i="51"/>
  <c r="V7" i="51"/>
  <c r="V4" i="51"/>
  <c r="V17" i="51"/>
  <c r="V11" i="51"/>
  <c r="R24" i="51"/>
  <c r="R27" i="51"/>
  <c r="R28" i="51"/>
  <c r="R25" i="51"/>
  <c r="R23" i="51"/>
  <c r="Q29" i="51"/>
  <c r="R26" i="51"/>
  <c r="R30" i="51"/>
  <c r="R32" i="51"/>
  <c r="S4" i="45"/>
  <c r="S22" i="45"/>
  <c r="T5" i="45"/>
  <c r="T50" i="38"/>
  <c r="Q29" i="45"/>
  <c r="R30" i="45"/>
  <c r="R24" i="45"/>
  <c r="R28" i="45"/>
  <c r="R25" i="45"/>
  <c r="R27" i="45"/>
  <c r="R26" i="45"/>
  <c r="R23" i="45"/>
  <c r="R32" i="45"/>
  <c r="S13" i="45"/>
  <c r="S7" i="45"/>
  <c r="S19" i="45"/>
  <c r="S14" i="45"/>
  <c r="S8" i="45"/>
  <c r="S20" i="45"/>
  <c r="S15" i="45"/>
  <c r="S9" i="45"/>
  <c r="S6" i="45"/>
  <c r="S21" i="45"/>
  <c r="S16" i="45"/>
  <c r="S10" i="45"/>
  <c r="S12" i="45"/>
  <c r="S11" i="45"/>
  <c r="S17" i="45"/>
  <c r="S18" i="45"/>
  <c r="T68" i="38"/>
  <c r="U51" i="38"/>
  <c r="V35" i="53" l="1"/>
  <c r="V34" i="53"/>
  <c r="W34" i="53" s="1"/>
  <c r="W35" i="53" s="1"/>
  <c r="S34" i="45"/>
  <c r="S35" i="45"/>
  <c r="V35" i="51"/>
  <c r="V34" i="51"/>
  <c r="W34" i="51" s="1"/>
  <c r="V28" i="55"/>
  <c r="V25" i="55"/>
  <c r="V23" i="55"/>
  <c r="U29" i="55"/>
  <c r="V26" i="55"/>
  <c r="V27" i="55"/>
  <c r="V29" i="55" s="1"/>
  <c r="V24" i="55"/>
  <c r="X9" i="55"/>
  <c r="C3" i="55" a="1"/>
  <c r="C3" i="55" s="1"/>
  <c r="X14" i="55"/>
  <c r="X8" i="55"/>
  <c r="X12" i="55"/>
  <c r="X10" i="55"/>
  <c r="X6" i="55"/>
  <c r="X20" i="55"/>
  <c r="X21" i="55"/>
  <c r="X16" i="55"/>
  <c r="X19" i="55"/>
  <c r="C2" i="55" a="1"/>
  <c r="C2" i="55" s="1"/>
  <c r="F13" i="54" s="1"/>
  <c r="X13" i="55"/>
  <c r="X18" i="55"/>
  <c r="X7" i="55"/>
  <c r="X11" i="55"/>
  <c r="X17" i="55"/>
  <c r="C31" i="55" s="1"/>
  <c r="Y17" i="55" s="1"/>
  <c r="X15" i="55"/>
  <c r="V30" i="55"/>
  <c r="W6" i="55"/>
  <c r="V32" i="55"/>
  <c r="W28" i="55" s="1"/>
  <c r="W7" i="55"/>
  <c r="V30" i="53"/>
  <c r="W6" i="53"/>
  <c r="V32" i="53"/>
  <c r="W28" i="53" s="1"/>
  <c r="W7" i="53"/>
  <c r="V28" i="53"/>
  <c r="V25" i="53"/>
  <c r="V23" i="53"/>
  <c r="U29" i="53"/>
  <c r="V26" i="53"/>
  <c r="V24" i="53"/>
  <c r="V27" i="53"/>
  <c r="V29" i="53" s="1"/>
  <c r="C3" i="53" a="1"/>
  <c r="C3" i="53" s="1"/>
  <c r="C2" i="53" a="1"/>
  <c r="C2" i="53" s="1"/>
  <c r="X14" i="53"/>
  <c r="X21" i="53"/>
  <c r="X20" i="53"/>
  <c r="X17" i="53"/>
  <c r="C31" i="53" s="1"/>
  <c r="Y17" i="53" s="1"/>
  <c r="X12" i="53"/>
  <c r="X18" i="53"/>
  <c r="X7" i="53"/>
  <c r="X19" i="53"/>
  <c r="X8" i="53"/>
  <c r="X9" i="53"/>
  <c r="X15" i="53"/>
  <c r="X6" i="53"/>
  <c r="X16" i="53"/>
  <c r="X10" i="53"/>
  <c r="X11" i="53"/>
  <c r="X13" i="53"/>
  <c r="S24" i="51"/>
  <c r="S27" i="51"/>
  <c r="S28" i="51"/>
  <c r="S25" i="51"/>
  <c r="S23" i="51"/>
  <c r="R29" i="51"/>
  <c r="S26" i="51"/>
  <c r="S30" i="51"/>
  <c r="S32" i="51"/>
  <c r="T4" i="45"/>
  <c r="T22" i="45"/>
  <c r="U5" i="45"/>
  <c r="U50" i="38"/>
  <c r="S32" i="45"/>
  <c r="R29" i="45"/>
  <c r="T19" i="45"/>
  <c r="T14" i="45"/>
  <c r="T8" i="45"/>
  <c r="T20" i="45"/>
  <c r="T15" i="45"/>
  <c r="T9" i="45"/>
  <c r="T21" i="45"/>
  <c r="T10" i="45"/>
  <c r="T16" i="45"/>
  <c r="T18" i="45"/>
  <c r="T11" i="45"/>
  <c r="T17" i="45"/>
  <c r="T12" i="45"/>
  <c r="T6" i="45"/>
  <c r="T13" i="45"/>
  <c r="T7" i="45"/>
  <c r="S30" i="45"/>
  <c r="S24" i="45"/>
  <c r="S25" i="45"/>
  <c r="S23" i="45"/>
  <c r="S28" i="45"/>
  <c r="S26" i="45"/>
  <c r="S27" i="45"/>
  <c r="V51" i="38"/>
  <c r="U68" i="38"/>
  <c r="T35" i="45" l="1"/>
  <c r="T34" i="45"/>
  <c r="W35" i="51"/>
  <c r="Z17" i="55"/>
  <c r="Z17" i="53"/>
  <c r="C1" i="55"/>
  <c r="F11" i="54" s="1"/>
  <c r="F12" i="54"/>
  <c r="Y12" i="55"/>
  <c r="Z12" i="55" s="1"/>
  <c r="Y11" i="55"/>
  <c r="Z11" i="55" s="1"/>
  <c r="Y14" i="55"/>
  <c r="Z14" i="55" s="1"/>
  <c r="Y13" i="55"/>
  <c r="Z13" i="55" s="1"/>
  <c r="Y19" i="55"/>
  <c r="Z19" i="55" s="1"/>
  <c r="Y10" i="55"/>
  <c r="Z10" i="55" s="1"/>
  <c r="Y9" i="55"/>
  <c r="Z9" i="55" s="1"/>
  <c r="Y8" i="55"/>
  <c r="Z8" i="55" s="1"/>
  <c r="Y7" i="55"/>
  <c r="Z7" i="55" s="1"/>
  <c r="Y16" i="55"/>
  <c r="Z16" i="55" s="1"/>
  <c r="Y18" i="55"/>
  <c r="Z18" i="55" s="1"/>
  <c r="W22" i="55"/>
  <c r="Y21" i="55"/>
  <c r="Z21" i="55" s="1"/>
  <c r="Y20" i="55"/>
  <c r="Z20" i="55" s="1"/>
  <c r="X22" i="55"/>
  <c r="Y6" i="55"/>
  <c r="Z6" i="55" s="1"/>
  <c r="Y15" i="55"/>
  <c r="Z15" i="55" s="1"/>
  <c r="F13" i="52"/>
  <c r="C1" i="53"/>
  <c r="F12" i="52"/>
  <c r="Y12" i="53"/>
  <c r="Z12" i="53" s="1"/>
  <c r="Y19" i="53"/>
  <c r="Z19" i="53" s="1"/>
  <c r="Y15" i="53"/>
  <c r="Z15" i="53" s="1"/>
  <c r="X22" i="53"/>
  <c r="Y6" i="53"/>
  <c r="Z6" i="53" s="1"/>
  <c r="Y18" i="53"/>
  <c r="Z18" i="53" s="1"/>
  <c r="Y13" i="53"/>
  <c r="Z13" i="53" s="1"/>
  <c r="Y11" i="53"/>
  <c r="Z11" i="53" s="1"/>
  <c r="Y21" i="53"/>
  <c r="Z21" i="53" s="1"/>
  <c r="Y20" i="53"/>
  <c r="Z20" i="53" s="1"/>
  <c r="Y10" i="53"/>
  <c r="Z10" i="53" s="1"/>
  <c r="Y9" i="53"/>
  <c r="Z9" i="53" s="1"/>
  <c r="Y8" i="53"/>
  <c r="Z8" i="53" s="1"/>
  <c r="Y7" i="53"/>
  <c r="Z7" i="53" s="1"/>
  <c r="Y16" i="53"/>
  <c r="Z16" i="53" s="1"/>
  <c r="Y14" i="53"/>
  <c r="Z14" i="53" s="1"/>
  <c r="W22" i="53"/>
  <c r="T24" i="51"/>
  <c r="T27" i="51"/>
  <c r="T28" i="51"/>
  <c r="T25" i="51"/>
  <c r="T23" i="51"/>
  <c r="S29" i="51"/>
  <c r="T26" i="51"/>
  <c r="T32" i="51"/>
  <c r="C26" i="51"/>
  <c r="C25" i="51" s="1"/>
  <c r="C27" i="51" s="1"/>
  <c r="C29" i="51" s="1"/>
  <c r="D26" i="51"/>
  <c r="D27" i="51" s="1"/>
  <c r="D29" i="51" s="1"/>
  <c r="E26" i="51"/>
  <c r="E25" i="51" s="1"/>
  <c r="E27" i="51" s="1"/>
  <c r="E29" i="51" s="1"/>
  <c r="T30" i="51"/>
  <c r="U32" i="51"/>
  <c r="U22" i="45"/>
  <c r="U4" i="45"/>
  <c r="V5" i="45"/>
  <c r="V50" i="38"/>
  <c r="M26" i="45"/>
  <c r="M25" i="45" s="1"/>
  <c r="M27" i="45" s="1"/>
  <c r="M29" i="45" s="1"/>
  <c r="N26" i="45"/>
  <c r="N25" i="45" s="1"/>
  <c r="N27" i="45" s="1"/>
  <c r="N29" i="45" s="1"/>
  <c r="O26" i="45"/>
  <c r="O25" i="45" s="1"/>
  <c r="O27" i="45" s="1"/>
  <c r="O29" i="45" s="1"/>
  <c r="S29" i="45"/>
  <c r="T24" i="45"/>
  <c r="T26" i="45"/>
  <c r="T23" i="45"/>
  <c r="T25" i="45"/>
  <c r="T27" i="45"/>
  <c r="T28" i="45"/>
  <c r="T32" i="45"/>
  <c r="U14" i="45"/>
  <c r="U8" i="45"/>
  <c r="U20" i="45"/>
  <c r="U15" i="45"/>
  <c r="U9" i="45"/>
  <c r="U21" i="45"/>
  <c r="U16" i="45"/>
  <c r="U7" i="45"/>
  <c r="U10" i="45"/>
  <c r="U6" i="45"/>
  <c r="U11" i="45"/>
  <c r="U17" i="45"/>
  <c r="U12" i="45"/>
  <c r="U13" i="45"/>
  <c r="U18" i="45"/>
  <c r="U19" i="45"/>
  <c r="T30" i="45"/>
  <c r="H26" i="45"/>
  <c r="H25" i="45" s="1"/>
  <c r="H27" i="45" s="1"/>
  <c r="H29" i="45" s="1"/>
  <c r="J26" i="45"/>
  <c r="J25" i="45" s="1"/>
  <c r="J27" i="45" s="1"/>
  <c r="J29" i="45" s="1"/>
  <c r="I26" i="45"/>
  <c r="I25" i="45" s="1"/>
  <c r="I27" i="45" s="1"/>
  <c r="I29" i="45" s="1"/>
  <c r="K26" i="45"/>
  <c r="K25" i="45" s="1"/>
  <c r="K27" i="45" s="1"/>
  <c r="K29" i="45" s="1"/>
  <c r="L26" i="45"/>
  <c r="L25" i="45" s="1"/>
  <c r="L27" i="45" s="1"/>
  <c r="L29" i="45" s="1"/>
  <c r="V68" i="38"/>
  <c r="P26" i="45" l="1"/>
  <c r="P25" i="45" s="1"/>
  <c r="P27" i="45" s="1"/>
  <c r="P29" i="45" s="1"/>
  <c r="G26" i="45"/>
  <c r="G25" i="45" s="1"/>
  <c r="G27" i="45" s="1"/>
  <c r="G29" i="45" s="1"/>
  <c r="F26" i="45"/>
  <c r="F25" i="45" s="1"/>
  <c r="F27" i="45" s="1"/>
  <c r="F29" i="45" s="1"/>
  <c r="C26" i="45"/>
  <c r="C25" i="45" s="1"/>
  <c r="C27" i="45" s="1"/>
  <c r="C29" i="45" s="1"/>
  <c r="U35" i="45"/>
  <c r="U34" i="45"/>
  <c r="E26" i="45"/>
  <c r="E25" i="45" s="1"/>
  <c r="E27" i="45" s="1"/>
  <c r="E29" i="45" s="1"/>
  <c r="Y28" i="55"/>
  <c r="F11" i="52"/>
  <c r="Y28" i="53"/>
  <c r="W11" i="51"/>
  <c r="W10" i="51"/>
  <c r="W21" i="51"/>
  <c r="W9" i="51"/>
  <c r="W20" i="51"/>
  <c r="W8" i="51"/>
  <c r="W19" i="51"/>
  <c r="W18" i="51"/>
  <c r="W17" i="51"/>
  <c r="W13" i="51"/>
  <c r="W16" i="51"/>
  <c r="W15" i="51"/>
  <c r="W14" i="51"/>
  <c r="W12" i="51"/>
  <c r="U27" i="51"/>
  <c r="U28" i="51"/>
  <c r="U25" i="51"/>
  <c r="U23" i="51"/>
  <c r="T29" i="51"/>
  <c r="U26" i="51"/>
  <c r="U24" i="51"/>
  <c r="D26" i="45"/>
  <c r="D27" i="45" s="1"/>
  <c r="D29" i="45" s="1"/>
  <c r="U30" i="51"/>
  <c r="V4" i="45"/>
  <c r="V22" i="45"/>
  <c r="T29" i="45"/>
  <c r="V20" i="45"/>
  <c r="W20" i="45" s="1"/>
  <c r="V15" i="45"/>
  <c r="W15" i="45" s="1"/>
  <c r="V9" i="45"/>
  <c r="W9" i="45" s="1"/>
  <c r="V21" i="45"/>
  <c r="V16" i="45"/>
  <c r="W16" i="45" s="1"/>
  <c r="V10" i="45"/>
  <c r="W10" i="45" s="1"/>
  <c r="V11" i="45"/>
  <c r="W11" i="45" s="1"/>
  <c r="V19" i="45"/>
  <c r="W19" i="45" s="1"/>
  <c r="V17" i="45"/>
  <c r="W17" i="45" s="1"/>
  <c r="V12" i="45"/>
  <c r="W12" i="45" s="1"/>
  <c r="V6" i="45"/>
  <c r="V18" i="45"/>
  <c r="W18" i="45" s="1"/>
  <c r="V13" i="45"/>
  <c r="W13" i="45" s="1"/>
  <c r="V7" i="45"/>
  <c r="V14" i="45"/>
  <c r="W14" i="45" s="1"/>
  <c r="V8" i="45"/>
  <c r="W8" i="45" s="1"/>
  <c r="U30" i="45"/>
  <c r="U32" i="45"/>
  <c r="U27" i="45"/>
  <c r="U28" i="45"/>
  <c r="U25" i="45"/>
  <c r="U24" i="45"/>
  <c r="U26" i="45"/>
  <c r="U23" i="45"/>
  <c r="AC21" i="53" l="1"/>
  <c r="AC22" i="53"/>
  <c r="AB22" i="53"/>
  <c r="AB22" i="55"/>
  <c r="AC22" i="55"/>
  <c r="AC21" i="55"/>
  <c r="X8" i="45"/>
  <c r="V35" i="45"/>
  <c r="V34" i="45"/>
  <c r="W34" i="45" s="1"/>
  <c r="AB19" i="55"/>
  <c r="AC7" i="55"/>
  <c r="AC11" i="55"/>
  <c r="AC15" i="55"/>
  <c r="AC19" i="55"/>
  <c r="AC8" i="55"/>
  <c r="AC12" i="55"/>
  <c r="AB14" i="55"/>
  <c r="AC16" i="55"/>
  <c r="AB18" i="55"/>
  <c r="AC20" i="55"/>
  <c r="AB10" i="55"/>
  <c r="AB7" i="55"/>
  <c r="AB17" i="55"/>
  <c r="AB11" i="55"/>
  <c r="AB21" i="55"/>
  <c r="AB6" i="55"/>
  <c r="AB15" i="55"/>
  <c r="AB9" i="55"/>
  <c r="AB13" i="55"/>
  <c r="AB8" i="55"/>
  <c r="AC9" i="55"/>
  <c r="AC10" i="55"/>
  <c r="AB12" i="55"/>
  <c r="AC13" i="55"/>
  <c r="AC14" i="55"/>
  <c r="AB16" i="55"/>
  <c r="AC17" i="55"/>
  <c r="AC6" i="55"/>
  <c r="AC18" i="55"/>
  <c r="AB20" i="55"/>
  <c r="AB12" i="53"/>
  <c r="AB19" i="53"/>
  <c r="AB6" i="53"/>
  <c r="AB11" i="53"/>
  <c r="AC7" i="53"/>
  <c r="AC11" i="53"/>
  <c r="AB20" i="53"/>
  <c r="AC8" i="53"/>
  <c r="AB8" i="53"/>
  <c r="AC12" i="53"/>
  <c r="AB9" i="53"/>
  <c r="AC16" i="53"/>
  <c r="AB14" i="53"/>
  <c r="AC20" i="53"/>
  <c r="AC18" i="53"/>
  <c r="AB13" i="53"/>
  <c r="AB15" i="53"/>
  <c r="AB17" i="53"/>
  <c r="AB21" i="53"/>
  <c r="AB18" i="53"/>
  <c r="AC19" i="53"/>
  <c r="AC9" i="53"/>
  <c r="AC6" i="53"/>
  <c r="AB10" i="53"/>
  <c r="AC13" i="53"/>
  <c r="AC10" i="53"/>
  <c r="AB7" i="53"/>
  <c r="AC17" i="53"/>
  <c r="AC15" i="53"/>
  <c r="AC14" i="53"/>
  <c r="AB16" i="53"/>
  <c r="V32" i="51"/>
  <c r="W28" i="51" s="1"/>
  <c r="W7" i="51"/>
  <c r="V30" i="51"/>
  <c r="W6" i="51"/>
  <c r="V28" i="51"/>
  <c r="V25" i="51"/>
  <c r="V23" i="51"/>
  <c r="U29" i="51"/>
  <c r="V26" i="51"/>
  <c r="V24" i="51"/>
  <c r="V27" i="51"/>
  <c r="V29" i="51" s="1"/>
  <c r="X15" i="51"/>
  <c r="X16" i="51"/>
  <c r="X21" i="51"/>
  <c r="X6" i="51"/>
  <c r="X18" i="51"/>
  <c r="X19" i="51"/>
  <c r="X10" i="51"/>
  <c r="X7" i="51"/>
  <c r="C2" i="51" a="1"/>
  <c r="C2" i="51" s="1"/>
  <c r="X13" i="51"/>
  <c r="C3" i="51" a="1"/>
  <c r="C3" i="51" s="1"/>
  <c r="X17" i="51"/>
  <c r="C31" i="51" s="1"/>
  <c r="Y17" i="51" s="1"/>
  <c r="X8" i="51"/>
  <c r="X11" i="51"/>
  <c r="X14" i="51"/>
  <c r="X12" i="51"/>
  <c r="X20" i="51"/>
  <c r="X9" i="51"/>
  <c r="X12" i="45"/>
  <c r="X6" i="45"/>
  <c r="X17" i="45"/>
  <c r="X13" i="45"/>
  <c r="X15" i="45"/>
  <c r="X20" i="45"/>
  <c r="C2" i="45" a="1"/>
  <c r="C2" i="45" s="1"/>
  <c r="F13" i="38" s="1"/>
  <c r="X9" i="45"/>
  <c r="X18" i="45"/>
  <c r="X14" i="45"/>
  <c r="X21" i="45"/>
  <c r="X11" i="45"/>
  <c r="X7" i="45"/>
  <c r="X19" i="45"/>
  <c r="X10" i="45"/>
  <c r="X16" i="45"/>
  <c r="W21" i="45"/>
  <c r="C3" i="45" a="1"/>
  <c r="C3" i="45" s="1"/>
  <c r="F12" i="38" s="1"/>
  <c r="V30" i="45"/>
  <c r="W6" i="45"/>
  <c r="V32" i="45"/>
  <c r="W28" i="45" s="1"/>
  <c r="W7" i="45"/>
  <c r="V25" i="45"/>
  <c r="V24" i="45"/>
  <c r="V23" i="45"/>
  <c r="V27" i="45"/>
  <c r="V29" i="45" s="1"/>
  <c r="U29" i="45"/>
  <c r="V28" i="45"/>
  <c r="V26" i="45"/>
  <c r="Y16" i="45" l="1"/>
  <c r="Z16" i="45" s="1"/>
  <c r="AD22" i="53"/>
  <c r="AE22" i="53"/>
  <c r="AE22" i="55"/>
  <c r="AD22" i="55"/>
  <c r="C31" i="45"/>
  <c r="Y17" i="45" s="1"/>
  <c r="Z17" i="45" s="1"/>
  <c r="W35" i="45"/>
  <c r="Z17" i="51"/>
  <c r="W22" i="51"/>
  <c r="F13" i="47"/>
  <c r="C1" i="51"/>
  <c r="F12" i="47"/>
  <c r="Y15" i="51"/>
  <c r="Z15" i="51" s="1"/>
  <c r="Y13" i="51"/>
  <c r="Z13" i="51" s="1"/>
  <c r="X22" i="45"/>
  <c r="Y19" i="51"/>
  <c r="Z19" i="51" s="1"/>
  <c r="Y18" i="51"/>
  <c r="Z18" i="51" s="1"/>
  <c r="Y12" i="51"/>
  <c r="Z12" i="51" s="1"/>
  <c r="X22" i="51"/>
  <c r="Y6" i="51"/>
  <c r="Z6" i="51" s="1"/>
  <c r="Y14" i="51"/>
  <c r="Z14" i="51" s="1"/>
  <c r="Y20" i="51"/>
  <c r="Z20" i="51" s="1"/>
  <c r="Y21" i="51"/>
  <c r="Z21" i="51" s="1"/>
  <c r="Y11" i="51"/>
  <c r="Z11" i="51" s="1"/>
  <c r="Y16" i="51"/>
  <c r="Z16" i="51" s="1"/>
  <c r="Y8" i="51"/>
  <c r="Z8" i="51" s="1"/>
  <c r="Y7" i="51"/>
  <c r="Z7" i="51" s="1"/>
  <c r="Y10" i="51"/>
  <c r="Z10" i="51" s="1"/>
  <c r="Y9" i="51"/>
  <c r="Z9" i="51" s="1"/>
  <c r="Y12" i="45"/>
  <c r="Z12" i="45" s="1"/>
  <c r="C1" i="45"/>
  <c r="F11" i="38" s="1"/>
  <c r="Y13" i="45"/>
  <c r="Z13" i="45" s="1"/>
  <c r="Y21" i="45"/>
  <c r="Z21" i="45" s="1"/>
  <c r="Y11" i="45"/>
  <c r="Z11" i="45" s="1"/>
  <c r="Y18" i="45"/>
  <c r="Z18" i="45" s="1"/>
  <c r="Y15" i="45"/>
  <c r="Z15" i="45" s="1"/>
  <c r="Y10" i="45"/>
  <c r="Z10" i="45" s="1"/>
  <c r="Y7" i="45"/>
  <c r="Z7" i="45" s="1"/>
  <c r="Y8" i="45"/>
  <c r="Z8" i="45" s="1"/>
  <c r="Y9" i="45"/>
  <c r="Z9" i="45" s="1"/>
  <c r="W22" i="45"/>
  <c r="Y20" i="45"/>
  <c r="Z20" i="45" s="1"/>
  <c r="Y19" i="45"/>
  <c r="Z19" i="45" s="1"/>
  <c r="Y6" i="45"/>
  <c r="Z6" i="45" s="1"/>
  <c r="Y14" i="45"/>
  <c r="Z14" i="45" s="1"/>
  <c r="F9" i="54" l="1"/>
  <c r="F9" i="52"/>
  <c r="F11" i="47"/>
  <c r="Y28" i="51"/>
  <c r="Y28" i="45"/>
  <c r="AB22" i="51" l="1"/>
  <c r="AC22" i="51"/>
  <c r="AB22" i="45"/>
  <c r="AC22" i="45"/>
  <c r="AB21" i="45"/>
  <c r="AC12" i="45"/>
  <c r="AB8" i="45"/>
  <c r="AB20" i="45"/>
  <c r="AC13" i="45"/>
  <c r="AB9" i="45"/>
  <c r="AC14" i="45"/>
  <c r="AB10" i="45"/>
  <c r="AB6" i="45"/>
  <c r="AC15" i="45"/>
  <c r="AB11" i="45"/>
  <c r="AC16" i="45"/>
  <c r="AB12" i="45"/>
  <c r="AC17" i="45"/>
  <c r="AB13" i="45"/>
  <c r="AC18" i="45"/>
  <c r="AB14" i="45"/>
  <c r="AC6" i="45"/>
  <c r="AC7" i="45"/>
  <c r="AC19" i="45"/>
  <c r="AB15" i="45"/>
  <c r="AB18" i="45"/>
  <c r="AC8" i="45"/>
  <c r="AC20" i="45"/>
  <c r="AB16" i="45"/>
  <c r="AC9" i="45"/>
  <c r="AC21" i="45"/>
  <c r="AB17" i="45"/>
  <c r="AC10" i="45"/>
  <c r="AC11" i="45"/>
  <c r="AB7" i="45"/>
  <c r="AB19" i="45"/>
  <c r="AB21" i="51"/>
  <c r="AB15" i="51"/>
  <c r="AB9" i="51"/>
  <c r="AC20" i="51"/>
  <c r="AC14" i="51"/>
  <c r="AC8" i="51"/>
  <c r="AB20" i="51"/>
  <c r="AB14" i="51"/>
  <c r="AB8" i="51"/>
  <c r="AC19" i="51"/>
  <c r="AC13" i="51"/>
  <c r="AC7" i="51"/>
  <c r="AB19" i="51"/>
  <c r="AB13" i="51"/>
  <c r="AB7" i="51"/>
  <c r="AC18" i="51"/>
  <c r="AC12" i="51"/>
  <c r="AC6" i="51"/>
  <c r="AB10" i="51"/>
  <c r="AB18" i="51"/>
  <c r="AB12" i="51"/>
  <c r="AB6" i="51"/>
  <c r="AC17" i="51"/>
  <c r="AC11" i="51"/>
  <c r="AB16" i="51"/>
  <c r="AB17" i="51"/>
  <c r="AB11" i="51"/>
  <c r="AC16" i="51"/>
  <c r="AC10" i="51"/>
  <c r="AC21" i="51"/>
  <c r="AC15" i="51"/>
  <c r="AC9" i="51"/>
  <c r="AD22" i="51" l="1"/>
  <c r="AE22" i="51"/>
  <c r="AD22" i="45"/>
  <c r="AE22" i="45"/>
  <c r="F9" i="47" l="1"/>
  <c r="F9" i="3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<sst xmlns="http://schemas.openxmlformats.org/spreadsheetml/2006/main" count="620" uniqueCount="395">
  <si>
    <t xml:space="preserve">Projektets namn: </t>
  </si>
  <si>
    <t xml:space="preserve">BGO ID: </t>
  </si>
  <si>
    <t xml:space="preserve">Datum: </t>
  </si>
  <si>
    <t>(Om ej ifylld, så skattar baselinemodellen ett antal)</t>
  </si>
  <si>
    <t>Huskropp nummer</t>
  </si>
  <si>
    <t>Byggnadstyp</t>
  </si>
  <si>
    <t>BTA</t>
  </si>
  <si>
    <r>
      <t>m</t>
    </r>
    <r>
      <rPr>
        <b/>
        <vertAlign val="superscript"/>
        <sz val="11"/>
        <color theme="1"/>
        <rFont val="Calibri"/>
        <family val="2"/>
        <scheme val="minor"/>
      </rPr>
      <t>2</t>
    </r>
  </si>
  <si>
    <t>Ljus BTA (Ovan marknivå)</t>
  </si>
  <si>
    <r>
      <t>m</t>
    </r>
    <r>
      <rPr>
        <vertAlign val="superscript"/>
        <sz val="11"/>
        <color theme="1"/>
        <rFont val="Calibri"/>
        <family val="2"/>
        <scheme val="minor"/>
      </rPr>
      <t>2</t>
    </r>
  </si>
  <si>
    <t>st</t>
  </si>
  <si>
    <t>Mörk BTA (Under marknivå)</t>
  </si>
  <si>
    <t>Antal våningar över högsta marknivå</t>
  </si>
  <si>
    <t>Antal personhissar</t>
  </si>
  <si>
    <t>Antal säng/lasthissar</t>
  </si>
  <si>
    <t>Takvinkel (0 om taksnitt)</t>
  </si>
  <si>
    <t>grader</t>
  </si>
  <si>
    <t>m</t>
  </si>
  <si>
    <t>GUIDE TILL SNITT OCH SOUTERRÄNG</t>
  </si>
  <si>
    <t>Fasadtyp 1 verksamhet/boende</t>
  </si>
  <si>
    <t>Fasadtyp 2 verksamhet/boende</t>
  </si>
  <si>
    <t>Fasadtyp 3 verksamhet/boende</t>
  </si>
  <si>
    <t>Fasadtyp 1 garage ovan mark</t>
  </si>
  <si>
    <t>Fasadtyp 2 garage ovan mark</t>
  </si>
  <si>
    <t>Bottenplatta tjocklek betong</t>
  </si>
  <si>
    <t>Armering i bottenplatta</t>
  </si>
  <si>
    <t>kg/m3</t>
  </si>
  <si>
    <t>kg</t>
  </si>
  <si>
    <t>Material pålar</t>
  </si>
  <si>
    <r>
      <t>m</t>
    </r>
    <r>
      <rPr>
        <vertAlign val="superscript"/>
        <sz val="11"/>
        <color theme="1"/>
        <rFont val="Calibri"/>
        <family val="2"/>
        <scheme val="minor"/>
      </rPr>
      <t>3</t>
    </r>
  </si>
  <si>
    <t>Max antal samtida matgäster i verksamheten "restaurang/matsal"</t>
  </si>
  <si>
    <t>Våning</t>
  </si>
  <si>
    <t>Totalt</t>
  </si>
  <si>
    <t>Totalt (m2)</t>
  </si>
  <si>
    <t>Totalt o. m. (m2)</t>
  </si>
  <si>
    <t>1 om egen hustyp</t>
  </si>
  <si>
    <t>Totalt exkl vind</t>
  </si>
  <si>
    <t>Summa Hall BTA</t>
  </si>
  <si>
    <t>Ovanmarkplan under</t>
  </si>
  <si>
    <t>Om Hall BTA ovanmark, mer än 1 plan ovanför eller större/lika stor BTA ovanför</t>
  </si>
  <si>
    <t>Hall BTA ovanmark på planet eller på planet under</t>
  </si>
  <si>
    <t>Hallbyggnad</t>
  </si>
  <si>
    <t>Annan verksamhet</t>
  </si>
  <si>
    <t>Hallbyggnad som helhet</t>
  </si>
  <si>
    <t>A</t>
  </si>
  <si>
    <t>Trä</t>
  </si>
  <si>
    <t>Ja</t>
  </si>
  <si>
    <t>Industrihall</t>
  </si>
  <si>
    <t>Tegel</t>
  </si>
  <si>
    <t>B</t>
  </si>
  <si>
    <t>Stål</t>
  </si>
  <si>
    <t>Nej</t>
  </si>
  <si>
    <t>Lagerhall</t>
  </si>
  <si>
    <t>Cc</t>
  </si>
  <si>
    <t>Betong</t>
  </si>
  <si>
    <t>Puts</t>
  </si>
  <si>
    <t>D</t>
  </si>
  <si>
    <t>Ingen pålning</t>
  </si>
  <si>
    <t>Glas</t>
  </si>
  <si>
    <t>E</t>
  </si>
  <si>
    <t>Stålplåt</t>
  </si>
  <si>
    <t>F</t>
  </si>
  <si>
    <t>Aluminiumplåt</t>
  </si>
  <si>
    <t>G</t>
  </si>
  <si>
    <t>Sträckmetall</t>
  </si>
  <si>
    <t>H</t>
  </si>
  <si>
    <t>I</t>
  </si>
  <si>
    <t>J</t>
  </si>
  <si>
    <t>K</t>
  </si>
  <si>
    <t>L</t>
  </si>
  <si>
    <t>M</t>
  </si>
  <si>
    <t>N</t>
  </si>
  <si>
    <t>O</t>
  </si>
  <si>
    <t>P</t>
  </si>
  <si>
    <t>Rr</t>
  </si>
  <si>
    <t>S</t>
  </si>
  <si>
    <t>T</t>
  </si>
  <si>
    <t>U</t>
  </si>
  <si>
    <t>V</t>
  </si>
  <si>
    <t>Y</t>
  </si>
  <si>
    <t>Garage</t>
  </si>
  <si>
    <t>Logistikhall</t>
  </si>
  <si>
    <t>Butikshall</t>
  </si>
  <si>
    <t>Vård, typ familjeläkarmottagning</t>
  </si>
  <si>
    <t>Skola</t>
  </si>
  <si>
    <t>Äldreboende</t>
  </si>
  <si>
    <t>Laboratorium</t>
  </si>
  <si>
    <t>Småhus</t>
  </si>
  <si>
    <t>Blandverksamhet</t>
  </si>
  <si>
    <t>Annan verksamhet än boende</t>
  </si>
  <si>
    <t>Flerbostadshus med lokaler i bottenplan</t>
  </si>
  <si>
    <t>Hallplan</t>
  </si>
  <si>
    <t>Idrottshall/gym</t>
  </si>
  <si>
    <t>Kontorsverksamhet</t>
  </si>
  <si>
    <t>Förskoleverksamhet</t>
  </si>
  <si>
    <t>Affärslokaler, tex matbutik/frisör</t>
  </si>
  <si>
    <t>Flerbostadshus/Boende</t>
  </si>
  <si>
    <t>Restaurang/Matsal</t>
  </si>
  <si>
    <t>Hotellverksamhet</t>
  </si>
  <si>
    <t>fristående huskropp</t>
  </si>
  <si>
    <t>kortsidor</t>
  </si>
  <si>
    <t>långsidor</t>
  </si>
  <si>
    <t>kortsida</t>
  </si>
  <si>
    <t>långsida</t>
  </si>
  <si>
    <t>botten- och takvåning</t>
  </si>
  <si>
    <t>takvåning</t>
  </si>
  <si>
    <t>bottenvåning</t>
  </si>
  <si>
    <t>Övrigt fundament betong, inkl. ev. betongsockel</t>
  </si>
  <si>
    <t>Utanpåliggande balkong/loftgångsyta totalt</t>
  </si>
  <si>
    <t>Vald</t>
  </si>
  <si>
    <t>Kommando_se</t>
  </si>
  <si>
    <t>kommando_eng</t>
  </si>
  <si>
    <t>Variabelvärde_se</t>
  </si>
  <si>
    <t>Variabelvärde_eng</t>
  </si>
  <si>
    <t>Variabel</t>
  </si>
  <si>
    <t>Industrial building</t>
  </si>
  <si>
    <t>Warehouse</t>
  </si>
  <si>
    <t>Grocery store</t>
  </si>
  <si>
    <t>Sports centre</t>
  </si>
  <si>
    <t>Office</t>
  </si>
  <si>
    <t>Health centre</t>
  </si>
  <si>
    <t>Preschool</t>
  </si>
  <si>
    <t>Mindre affärslokaler</t>
  </si>
  <si>
    <t xml:space="preserve">Shops, smaller </t>
  </si>
  <si>
    <t>School</t>
  </si>
  <si>
    <t>Retirement home</t>
  </si>
  <si>
    <t>Multiapartment building</t>
  </si>
  <si>
    <t>Laboratory</t>
  </si>
  <si>
    <t>Restaurant/dining hall</t>
  </si>
  <si>
    <t>Hotel</t>
  </si>
  <si>
    <t>One-family home</t>
  </si>
  <si>
    <t>byggnad_typ</t>
  </si>
  <si>
    <r>
      <t>BASELINE OCH GRÄNSVÄRDE FÖR NOLLCO</t>
    </r>
    <r>
      <rPr>
        <vertAlign val="subscript"/>
        <sz val="11"/>
        <color theme="1"/>
        <rFont val="Calibri"/>
        <family val="2"/>
        <scheme val="minor"/>
      </rPr>
      <t>2</t>
    </r>
    <r>
      <rPr>
        <sz val="11"/>
        <color theme="1"/>
        <rFont val="Calibri"/>
        <family val="2"/>
        <scheme val="minor"/>
      </rPr>
      <t xml:space="preserve"> PROJEKT</t>
    </r>
  </si>
  <si>
    <r>
      <t>BASELINE AND CARBON LIMIT A1-A3 FOR NOLLCO</t>
    </r>
    <r>
      <rPr>
        <vertAlign val="subscript"/>
        <sz val="11"/>
        <color theme="1"/>
        <rFont val="Calibri"/>
        <family val="2"/>
        <scheme val="minor"/>
      </rPr>
      <t>2</t>
    </r>
    <r>
      <rPr>
        <sz val="11"/>
        <color theme="1"/>
        <rFont val="Calibri"/>
        <family val="2"/>
        <scheme val="minor"/>
      </rPr>
      <t xml:space="preserve"> PROJECT</t>
    </r>
  </si>
  <si>
    <t xml:space="preserve">Project name: </t>
  </si>
  <si>
    <t>Date:</t>
  </si>
  <si>
    <t>Huskropp no.</t>
  </si>
  <si>
    <t>Building structure no.</t>
  </si>
  <si>
    <t>med</t>
  </si>
  <si>
    <t>with</t>
  </si>
  <si>
    <t>snitt</t>
  </si>
  <si>
    <t>intersection</t>
  </si>
  <si>
    <t>Gross area above ground</t>
  </si>
  <si>
    <t>Gross area below ground</t>
  </si>
  <si>
    <t>Total klimatpåverkan A1-A3</t>
  </si>
  <si>
    <t>Total climate impact A1-A3</t>
  </si>
  <si>
    <t>Klimatpåverkan A1-A3 ljus BTA</t>
  </si>
  <si>
    <t>Climate impact A1-A3 for building elements above ground</t>
  </si>
  <si>
    <t>Klimatpåverkan A1-A3 mörk BTA i form av fundament, stag, sockel, pålning, bottenplatta</t>
  </si>
  <si>
    <t xml:space="preserve">Climate impact A1-A3 of the below ground elements foundation and piling </t>
  </si>
  <si>
    <t>Klimatpåverkan A1-A3 av övrig mörk BTA</t>
  </si>
  <si>
    <t>Climate impact A1-A3 of remaining building elements below ground</t>
  </si>
  <si>
    <t>Procentuell minskning av klimatpåverkan A1-A3 ljus BTA</t>
  </si>
  <si>
    <t>Required percentage reduction of climate impact A1-A3 for building elements above ground</t>
  </si>
  <si>
    <t>Baseline A1-A3</t>
  </si>
  <si>
    <t>Gränsvärde A1-A3</t>
  </si>
  <si>
    <t>Carbon limit A1-A3</t>
  </si>
  <si>
    <t>Minskning A1-A3, absolut</t>
  </si>
  <si>
    <t>Carbon reduction A1-A3, absolute number</t>
  </si>
  <si>
    <t>Minskning A1-A3, procentuell</t>
  </si>
  <si>
    <t>Carbon reduction A1-A3, percentage</t>
  </si>
  <si>
    <t>Byggnadens  vikt per m2 BTA</t>
  </si>
  <si>
    <t>Building structure weight per m2 gross area</t>
  </si>
  <si>
    <t>Antal samtida brukare som mest</t>
  </si>
  <si>
    <t>Maximum contemporary users in the building</t>
  </si>
  <si>
    <t>Total klimatpåverkan A1-A3 per brukare</t>
  </si>
  <si>
    <t>Total climate impact A1-A3 per user</t>
  </si>
  <si>
    <r>
      <t>kgCO</t>
    </r>
    <r>
      <rPr>
        <vertAlign val="subscript"/>
        <sz val="11"/>
        <color theme="1"/>
        <rFont val="Calibri"/>
        <family val="2"/>
        <scheme val="minor"/>
      </rPr>
      <t>2</t>
    </r>
    <r>
      <rPr>
        <sz val="11"/>
        <color theme="1"/>
        <rFont val="Calibri"/>
        <family val="2"/>
        <scheme val="minor"/>
      </rPr>
      <t>e/m</t>
    </r>
    <r>
      <rPr>
        <vertAlign val="superscript"/>
        <sz val="11"/>
        <color theme="1"/>
        <rFont val="Calibri"/>
        <family val="2"/>
        <scheme val="minor"/>
      </rPr>
      <t>2</t>
    </r>
    <r>
      <rPr>
        <sz val="11"/>
        <color theme="1"/>
        <rFont val="Calibri"/>
        <family val="2"/>
        <scheme val="minor"/>
      </rPr>
      <t xml:space="preserve"> BTA</t>
    </r>
  </si>
  <si>
    <r>
      <t>kgCO</t>
    </r>
    <r>
      <rPr>
        <vertAlign val="subscript"/>
        <sz val="11"/>
        <color theme="1"/>
        <rFont val="Calibri"/>
        <family val="2"/>
        <scheme val="minor"/>
      </rPr>
      <t>2</t>
    </r>
    <r>
      <rPr>
        <sz val="11"/>
        <color theme="1"/>
        <rFont val="Calibri"/>
        <family val="2"/>
        <scheme val="minor"/>
      </rPr>
      <t>e/m</t>
    </r>
    <r>
      <rPr>
        <vertAlign val="superscript"/>
        <sz val="11"/>
        <color theme="1"/>
        <rFont val="Calibri"/>
        <family val="2"/>
        <scheme val="minor"/>
      </rPr>
      <t>2</t>
    </r>
    <r>
      <rPr>
        <sz val="11"/>
        <color theme="1"/>
        <rFont val="Calibri"/>
        <family val="2"/>
        <scheme val="minor"/>
      </rPr>
      <t xml:space="preserve"> gross area</t>
    </r>
  </si>
  <si>
    <t>kg/m2 BTA</t>
  </si>
  <si>
    <r>
      <t>kg/m</t>
    </r>
    <r>
      <rPr>
        <vertAlign val="superscript"/>
        <sz val="11"/>
        <color theme="1"/>
        <rFont val="Calibri"/>
        <family val="2"/>
        <scheme val="minor"/>
      </rPr>
      <t>2</t>
    </r>
    <r>
      <rPr>
        <sz val="11"/>
        <color theme="1"/>
        <rFont val="Calibri"/>
        <family val="2"/>
        <scheme val="minor"/>
      </rPr>
      <t xml:space="preserve"> gross area</t>
    </r>
  </si>
  <si>
    <t>tCO2e / brukare</t>
  </si>
  <si>
    <t>tCO2e /user</t>
  </si>
  <si>
    <t>BTA (m2) fördelad på typ av verksamhet/boende, U. M.= UNDER MARK, O. M. = OVAN MARK. Garage under mark och/eller över mark förs in i raden för garage. Verksamhetsplan ovan hallplan i hallbyggnad läggs in som plan ovan hallplanet. Ta bort BTA värden i grå fält nedan, de används inte för beräkning - men förvillar annars på utskrift.</t>
  </si>
  <si>
    <t>Gross area (m2) distributed by type of activity / accommodation, B. G. = BELOW GROUND, A. G. = ABOVE GROUND. Underground garages and / or above ground are entered in the row for garages. Business activities in the industrial building/warehouse/sports centre above ground level is entered for the floor levels above the ground level. Delete BTA values ​​in the gray fields below, they are not used for calculation - but can confuse the reader if not deleted.</t>
  </si>
  <si>
    <t>U. M.</t>
  </si>
  <si>
    <t>B. G.</t>
  </si>
  <si>
    <t>SOUTERRÄNG U. M.</t>
  </si>
  <si>
    <t>SPLIT-LEVEL B. G.</t>
  </si>
  <si>
    <t>SOUTERRÄNG</t>
  </si>
  <si>
    <t>SPLIT-LEVEL GROUND FLOOR</t>
  </si>
  <si>
    <t>SOUTERRÄNG O. M.</t>
  </si>
  <si>
    <t>SPLIT-LEVEL A. G.</t>
  </si>
  <si>
    <t>MARKPLAN</t>
  </si>
  <si>
    <t>GROUND FLOOR</t>
  </si>
  <si>
    <t>O. M.</t>
  </si>
  <si>
    <t>A. G.</t>
  </si>
  <si>
    <t>Floor no.</t>
  </si>
  <si>
    <t>Total BTA (m2)</t>
  </si>
  <si>
    <t>Total gross area (m2)</t>
  </si>
  <si>
    <t>Balkongyta, utanpåliggande (ej takterasser) (m2)</t>
  </si>
  <si>
    <t>Externally mounted balcony/attic corridor (m2)</t>
  </si>
  <si>
    <t>Antal trapphus per plan*</t>
  </si>
  <si>
    <t>Number of stairwells per floor</t>
  </si>
  <si>
    <t>Klimatpåverkan per byggdel</t>
  </si>
  <si>
    <t>Climate impact per part of construction</t>
  </si>
  <si>
    <t>Klimatpåverkan per material</t>
  </si>
  <si>
    <t>Climate impact per material</t>
  </si>
  <si>
    <t xml:space="preserve">Skattat antal brukare </t>
  </si>
  <si>
    <t>Estimated maximum contemporary users in the building</t>
  </si>
  <si>
    <t>Huskroppens snitt mot annan huskropp (ej för hallar)</t>
  </si>
  <si>
    <t>Building structure's intersection with another building structure  ( not for hall buildings)</t>
  </si>
  <si>
    <t>Antal våningar helt under marknivå</t>
  </si>
  <si>
    <t>No. below ground level floors</t>
  </si>
  <si>
    <t>No. above ground level floors</t>
  </si>
  <si>
    <t>No. passenger lifts</t>
  </si>
  <si>
    <t>No. goods/bed lifts</t>
  </si>
  <si>
    <t>Roof angle (0 if intersection is top floor)</t>
  </si>
  <si>
    <t>Taknockens höjd över högsta marknivå (småhus/förskola/hallbyggnad)</t>
  </si>
  <si>
    <t>Roof ridge height above the highest ground level (detached house / preschool / hall building)</t>
  </si>
  <si>
    <t>Facade type 1 (not garage floor)</t>
  </si>
  <si>
    <t>Facade type 2 (not garage floor)</t>
  </si>
  <si>
    <t>Facade type 3 (not garage floor)</t>
  </si>
  <si>
    <t>Facade type 4  for garage floors aboveground</t>
  </si>
  <si>
    <t>Facade type 5  for garage floors aboveground</t>
  </si>
  <si>
    <t>Externally mounted balcony/attic corridor total area</t>
  </si>
  <si>
    <t>Foundation floor slab concrete thickness</t>
  </si>
  <si>
    <t>Reinforcement steel bar in foundation floor slab</t>
  </si>
  <si>
    <t>Pålning mängd material</t>
  </si>
  <si>
    <t>Piling</t>
  </si>
  <si>
    <t>Piling material</t>
  </si>
  <si>
    <t>Stag och förankringar (stål)</t>
  </si>
  <si>
    <t>Struts and anchorings (steel)</t>
  </si>
  <si>
    <t>Other foundations (concrete)</t>
  </si>
  <si>
    <t>Maximum number of contemporary diners in restaurant/dining hall area</t>
  </si>
  <si>
    <t>Fläktrum ovanpå tak (ej del av BTA)</t>
  </si>
  <si>
    <t>Functional roof space area for ancillary use, not included in BTA (m2)</t>
  </si>
  <si>
    <t>Wood</t>
  </si>
  <si>
    <t>Steel</t>
  </si>
  <si>
    <t>Concrete</t>
  </si>
  <si>
    <t>No piling</t>
  </si>
  <si>
    <t>Brick</t>
  </si>
  <si>
    <t>Plaster</t>
  </si>
  <si>
    <t>Glass</t>
  </si>
  <si>
    <t>Steel sheet</t>
  </si>
  <si>
    <t>Aluminium sheet</t>
  </si>
  <si>
    <t>Expanded metall</t>
  </si>
  <si>
    <t>foundation</t>
  </si>
  <si>
    <t>roof</t>
  </si>
  <si>
    <t>foundation and roof</t>
  </si>
  <si>
    <t>long side</t>
  </si>
  <si>
    <t>short side</t>
  </si>
  <si>
    <t>long sides</t>
  </si>
  <si>
    <t>short sides</t>
  </si>
  <si>
    <t>detached</t>
  </si>
  <si>
    <t>BSAB 15 Grundkonstruktioner</t>
  </si>
  <si>
    <t>BSAB 15 Basic constructions</t>
  </si>
  <si>
    <t>BSAB 27 Bärverk i husstomme</t>
  </si>
  <si>
    <t>BSAB 27 Bearing structure in the house frame</t>
  </si>
  <si>
    <t>BSAB 41 Klimatskiljande delar och kompletteringar i yttertak och ytterbjälklag</t>
  </si>
  <si>
    <t>BSAB 41 Climate separation components and extensions in roofs and floor joists</t>
  </si>
  <si>
    <t>BSAB 42 Klimatavskiljande delar och kompletteringar i yttervägg</t>
  </si>
  <si>
    <t>BSAB 42 Climate separation components and extensions in the outer wall</t>
  </si>
  <si>
    <t>BSAB 43 Inre rumsbildande byggdelar</t>
  </si>
  <si>
    <t>BSAB 43 Internal components for room construction</t>
  </si>
  <si>
    <t>BSAB 44 Invändiga ytskikt</t>
  </si>
  <si>
    <t>BSAB 44 Internal surface layers</t>
  </si>
  <si>
    <t>BSAB 45 Huskompletteringar</t>
  </si>
  <si>
    <t>BSAB 45 House extensions</t>
  </si>
  <si>
    <t>BSAB 49 Övriga rumsbildande byggdelar etc</t>
  </si>
  <si>
    <t>BSAB 49 Other components for room construction etc</t>
  </si>
  <si>
    <t>BSAB 52 Vattenförsörjning</t>
  </si>
  <si>
    <t>BSAB 52 Water supply</t>
  </si>
  <si>
    <t>BSAB 53 Avloppsvattensystem etc</t>
  </si>
  <si>
    <t>BSAB 53 Wastewater system</t>
  </si>
  <si>
    <t>BSAB 54 Brandsläckningssystem</t>
  </si>
  <si>
    <t>BSAB 54 Fire extinguishing system</t>
  </si>
  <si>
    <t>BSAB 55 Kylsystem</t>
  </si>
  <si>
    <t>BSAB 55 Cooling system</t>
  </si>
  <si>
    <t>BSAB 56 Värmesystem</t>
  </si>
  <si>
    <t>BSAB 56 Heating system</t>
  </si>
  <si>
    <t>BSAB 57 Luftbehandlingssystem</t>
  </si>
  <si>
    <t>BSAB 57 Air handling system</t>
  </si>
  <si>
    <t>BSAB 6 El- och telesystem</t>
  </si>
  <si>
    <t>BSAB 6 Electricity and telecommunications systems</t>
  </si>
  <si>
    <t>BSAB 71 Hissystem</t>
  </si>
  <si>
    <t>BSAB 7 Transport system</t>
  </si>
  <si>
    <t>Klimatpåverkan A1-A3 mörk BTA (tCO2e)</t>
  </si>
  <si>
    <t>Climate impact A1-A3 B. G. gross area (tCO2e)</t>
  </si>
  <si>
    <t>Klimatpåverkan A1-A3 ljus BTA (tCO2e)</t>
  </si>
  <si>
    <t>Climate impact A1-A3 A. G. gross area (tCO2e)</t>
  </si>
  <si>
    <t>BTA (m2)</t>
  </si>
  <si>
    <t>Gross area (m2)</t>
  </si>
  <si>
    <t>Antal likadana huskroppar</t>
  </si>
  <si>
    <t>Number of identical building structures</t>
  </si>
  <si>
    <t>Max antal brukare</t>
  </si>
  <si>
    <t>Maximum contemporary users in the building structure</t>
  </si>
  <si>
    <t>Huskroppens vikt (kg/m2 BTA)</t>
  </si>
  <si>
    <t>Weight of building structure (kg/m2 BTA)</t>
  </si>
  <si>
    <t>Reduction A1-A3, absolute</t>
  </si>
  <si>
    <t>Reduction A1-A3, percentage</t>
  </si>
  <si>
    <t>Building weigth per m2 gross area</t>
  </si>
  <si>
    <t>Brukare</t>
  </si>
  <si>
    <t>Total climate impact  A1-A3 per user</t>
  </si>
  <si>
    <t>kgCO2e/m2 BTA</t>
  </si>
  <si>
    <t>kgCO2e/m2 gross area</t>
  </si>
  <si>
    <t>tCO2e</t>
  </si>
  <si>
    <t>kg/m2 gross area</t>
  </si>
  <si>
    <t>no.</t>
  </si>
  <si>
    <t>tCO2e / user</t>
  </si>
  <si>
    <t>Stål/Stålplåt</t>
  </si>
  <si>
    <t>Steel/Steel sheet</t>
  </si>
  <si>
    <t>Armering</t>
  </si>
  <si>
    <t>Reinforcement</t>
  </si>
  <si>
    <t>Aluminium</t>
  </si>
  <si>
    <t>Aluminum</t>
  </si>
  <si>
    <t>Koppar/ Mässing</t>
  </si>
  <si>
    <t>Copper/ Brass</t>
  </si>
  <si>
    <t>Betong/cement</t>
  </si>
  <si>
    <t>Concrete/cement</t>
  </si>
  <si>
    <t>Mineralull, sten, sand</t>
  </si>
  <si>
    <t>Mineral wool, stone, sand</t>
  </si>
  <si>
    <t>Trä/papp/biobased</t>
  </si>
  <si>
    <t>Wood/cardboard/biobased</t>
  </si>
  <si>
    <t>Gips</t>
  </si>
  <si>
    <t>EPS</t>
  </si>
  <si>
    <t>Plast</t>
  </si>
  <si>
    <t>Plastic</t>
  </si>
  <si>
    <t>Tegel/kakel/klinker/porslin</t>
  </si>
  <si>
    <t>Brick/tile/clinker/porcelain</t>
  </si>
  <si>
    <t>Glas/glasfiber</t>
  </si>
  <si>
    <t>Glass/fiberglass</t>
  </si>
  <si>
    <t>Elektronik</t>
  </si>
  <si>
    <t>Electronics</t>
  </si>
  <si>
    <t>Bitumen</t>
  </si>
  <si>
    <t>Färg/lack</t>
  </si>
  <si>
    <t>Paint/varnish</t>
  </si>
  <si>
    <t>Total</t>
  </si>
  <si>
    <t>PROJEKTUPPGIFTER FÖR BERÄKNING AV BASELINE OCH GRÄNSVÄRDE FÖR NOLLCO2 PROJEKT</t>
  </si>
  <si>
    <t>PROJECT DETAILS FOR CALCULATION OF BASELINE AND LIMIT VALUE FOR NOLLCO2 PROJECTS</t>
  </si>
  <si>
    <t>(If not filled in, the baseline model estimates a number)</t>
  </si>
  <si>
    <t>degrees</t>
  </si>
  <si>
    <t>BTA mörk</t>
  </si>
  <si>
    <t>BTA ljus</t>
  </si>
  <si>
    <t>GUIDE TO INTERSECTION AND SOUTERRAIN</t>
  </si>
  <si>
    <r>
      <t>tCO</t>
    </r>
    <r>
      <rPr>
        <b/>
        <vertAlign val="subscript"/>
        <sz val="11"/>
        <color theme="1"/>
        <rFont val="Calibri"/>
        <family val="2"/>
        <scheme val="minor"/>
      </rPr>
      <t>2</t>
    </r>
    <r>
      <rPr>
        <b/>
        <sz val="11"/>
        <color theme="1"/>
        <rFont val="Calibri"/>
        <family val="2"/>
        <scheme val="minor"/>
      </rPr>
      <t>e</t>
    </r>
  </si>
  <si>
    <t>Fill in the yellow fields - one tab for each building structure- and then upload the document to BGO. SGBC compiles the NollCO2 baseline and limit value calculation in the "NollCO2 baseline" tab and uploads to BGO.</t>
  </si>
  <si>
    <t>Välj språk/Select language</t>
  </si>
  <si>
    <t>Svenska</t>
  </si>
  <si>
    <t>English</t>
  </si>
  <si>
    <t>Baseline and carbon limit A1-A3 for the building</t>
  </si>
  <si>
    <t>Baseline och gränsvärde för byggnaden</t>
  </si>
  <si>
    <t>Fyll i de gula fälten - en flik för varje huskropp - och ladda sedan upp dokumentet upp i BGO. SGBC sammanställer NollCO2 baseline och gränsvärdesberäkning i fliken "NollCO2 baseline" och laddar upp i BGO.</t>
  </si>
  <si>
    <t>Inkludera i beräkning?</t>
  </si>
  <si>
    <t>Include in calculation?</t>
  </si>
  <si>
    <t>Yes</t>
  </si>
  <si>
    <t>No</t>
  </si>
  <si>
    <t>Korrekt ifylld</t>
  </si>
  <si>
    <t>Våning som saknar area</t>
  </si>
  <si>
    <t>Var vänlig fyll i area för följande våningar</t>
  </si>
  <si>
    <t>Please enter area number for the following floors</t>
  </si>
  <si>
    <t>Obligatoriska fält att fylla i</t>
  </si>
  <si>
    <t>Mandatory fields to fill in</t>
  </si>
  <si>
    <t>Alla fält ifyllda</t>
  </si>
  <si>
    <t>Fyll i alla obligatoriska fält</t>
  </si>
  <si>
    <t>Fill in all mandatory (*) fields</t>
  </si>
  <si>
    <t>Inkluderas</t>
  </si>
  <si>
    <t>Om souterrängplan, fyll i trapphus för den souterrängdel där de är placerade, souterräng u.m./souterräng/souterräng o.m.</t>
  </si>
  <si>
    <t>If split-level floorplan, fill in stairwells for the part where they are located, split-level b. g./split-level ground floor/split-level a. g.</t>
  </si>
  <si>
    <t>Multipurpose building</t>
  </si>
  <si>
    <t>"NollCO2 baseline" flik</t>
  </si>
  <si>
    <t>"NollCO2 baseline" tab</t>
  </si>
  <si>
    <t>Fyll i de gula fälten i fliken ”NollCO2 baseline</t>
  </si>
  <si>
    <t>Fill in the yellow fields in the "NollCO2 baseline" tab</t>
  </si>
  <si>
    <t>Antal likadana huskroppar, t.ex. radhus</t>
  </si>
  <si>
    <t>No of identical building structures, e.g. terraced house</t>
  </si>
  <si>
    <t>Ett souterrängplan kan ha en del helt ovan mark, en del som har  50% procent ovan och 50% procent under mark, och en del som är helt under mark, se bild ovan.</t>
  </si>
  <si>
    <t>A souterrain floor can have one part completely above ground, one part that has 50% percent above and 50% percent below ground, and a part that is completely below ground, see picture above.</t>
  </si>
  <si>
    <t>Antal souterrängvåningar, se illustration t.v.</t>
  </si>
  <si>
    <t>No. split-level floors, see illustration t.t.l.</t>
  </si>
  <si>
    <t>Om matsal/restaurangdel är utformad som en avgränsad del anges den som egen huskropp intill angränsande huskropp. 
Om matsal/restaurang ingår i verksamheten anges den som en restaurangverksamhetsyta inuti verksamhetens huskropp. 
Idrottshall i en skola anges alltid som fristående byggnad. 
Samtliga hallbyggnader anges som fristående. Viktigt att ange hallbyggnadens taknockshöjd. 
Gym som är integrerat med annan verksamhet anges som en del av en blandverksamhet.</t>
  </si>
  <si>
    <t>If a restaurant is designed as seperate building structure, it is entered as its own building structure. But if a restaurant is part of a building structure with for example an office, it is entered as a restaurant area for that office building structure.
A school's sports hall  is always listed as a separate building structure.
All hall buildings are listed as detached building structures. It is important to specify the roof ridge height of the hall building.
Gyms that are integrated with other activities are listed as part of a mixed activity building structure.</t>
  </si>
  <si>
    <t>"NO1/NO2/NO3/NO4" flikar</t>
  </si>
  <si>
    <t>"NO1/NO2/NO3/NO4" tabs</t>
  </si>
  <si>
    <t>För SGBCs handläggare och specialister:</t>
  </si>
  <si>
    <t>For SGBC's administrators and specialists:</t>
  </si>
  <si>
    <t>Flikarna ”NO1”, ”NO2”, ”NO3´” och ”NO4” representerar varje huskropp. Fyll i ALLA gula fält för respektive huskropp. Om projektet har flera identiska huskroppar (exempelvis radhus), fyll i antal i kolumnen ”Antal likadana huskroppar”. 
Ladda slutligen upp dokumentet i BGO. SGBC sammanställer ansökan och beräknar baseline och gränsvärde.”</t>
  </si>
  <si>
    <t>The tabs "NO1", "NO2", "NO3'" and "NO4" represent each housing body. Fill in ALL yellow fields for each house body. If the project has several identical house bodies (e.g. townhouses), fill in the number in the "Number of identical house bodies" column.
Finally, upload the document in BGO. SGBC compiles the application and calculates the baseline and limit value.”</t>
  </si>
  <si>
    <t>%</t>
  </si>
  <si>
    <t>Fasadtyp 1:s andel av fasad</t>
  </si>
  <si>
    <t>Fasadtyp 2:s andel av fasad</t>
  </si>
  <si>
    <t>Fasadtyp 3:s andel av fasad</t>
  </si>
  <si>
    <t>Facade type 1:s percentage of total facade</t>
  </si>
  <si>
    <t>Facade type 2:s percentage of total facade</t>
  </si>
  <si>
    <t>Facade type 3:s percentage of total facade</t>
  </si>
  <si>
    <t>Facade type 4:s percentage of total facade</t>
  </si>
  <si>
    <t>Facade type 5:s percentage of total facade</t>
  </si>
  <si>
    <t>Fasadtyp 1:s andel av garagefasad</t>
  </si>
  <si>
    <t>Fasadtyp 2:s andel av garagefasad</t>
  </si>
  <si>
    <t>Shared part, in percentages, of the intersection</t>
  </si>
  <si>
    <t>Andel av snitt, i procent, som gränsar mot annan huskropp</t>
  </si>
  <si>
    <t>Beskrivning av huskroppen, t.ex. mittradhus</t>
  </si>
  <si>
    <t>Description of building structure, e.g. middle section of terraced house</t>
  </si>
  <si>
    <t>1=FEL</t>
  </si>
  <si>
    <t>1=JA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</si>
</sst>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8"/>
      <name val="Calibri"/>
      <family val="2"/>
      <scheme val="minor"/>
    </font>
    <font>
      <b/>
      <sz val="11"/>
      <color theme="1"/>
      <name val="Calibri"/>
      <family val="2"/>
      <scheme val="minor"/>
    </font>
    <font>
      <sz val="11"/>
      <color theme="1"/>
      <name val="Calibri"/>
      <family val="2"/>
      <scheme val="minor"/>
    </font>
    <font>
      <b/>
      <sz val="11"/>
      <name val="Calibri"/>
      <family val="2"/>
      <scheme val="minor"/>
    </font>
    <font>
      <b/>
      <sz val="11"/>
      <color theme="4" tint="-0.249977111117893"/>
      <name val="Calibri"/>
      <family val="2"/>
      <scheme val="minor"/>
    </font>
    <font>
      <b/>
      <vertAlign val="superscript"/>
      <sz val="11"/>
      <color theme="1"/>
      <name val="Calibri"/>
      <family val="2"/>
      <scheme val="minor"/>
    </font>
    <font>
      <vertAlign val="superscript"/>
      <sz val="11"/>
      <color theme="1"/>
      <name val="Calibri"/>
      <family val="2"/>
      <scheme val="minor"/>
    </font>
    <font>
      <b/>
      <sz val="20"/>
      <color theme="1"/>
      <name val="Calibri"/>
      <family val="2"/>
      <scheme val="minor"/>
    </font>
    <font>
      <b/>
      <sz val="14"/>
      <color theme="1"/>
      <name val="Calibri"/>
      <family val="2"/>
      <scheme val="minor"/>
    </font>
    <font>
      <i/>
      <sz val="11"/>
      <color theme="4"/>
      <name val="Calibri"/>
      <family val="2"/>
      <scheme val="minor"/>
    </font>
    <font>
      <sz val="11"/>
      <color theme="1"/>
      <name val="Calibri"/>
      <family val="2"/>
    </font>
    <font>
      <vertAlign val="subscript"/>
      <sz val="11"/>
      <color theme="1"/>
      <name val="Calibri"/>
      <family val="2"/>
      <scheme val="minor"/>
    </font>
    <font>
      <sz val="11"/>
      <color theme="1"/>
      <name val="Calibri"/>
      <family val="2"/>
    </font>
    <font>
      <i/>
      <sz val="12"/>
      <color theme="4" tint="-0.249977111117893"/>
      <name val="Calibri"/>
      <family val="2"/>
      <scheme val="minor"/>
    </font>
    <font>
      <b/>
      <sz val="16"/>
      <color theme="1"/>
      <name val="Calibri"/>
      <family val="2"/>
      <scheme val="minor"/>
    </font>
    <font>
      <sz val="11"/>
      <color theme="8" tint="-0.499984740745262"/>
      <name val="Calibri"/>
      <family val="2"/>
      <scheme val="minor"/>
    </font>
    <font>
      <b/>
      <vertAlign val="subscript"/>
      <sz val="11"/>
      <color theme="1"/>
      <name val="Calibri"/>
      <family val="2"/>
      <scheme val="minor"/>
    </font>
    <font>
      <sz val="11"/>
      <color rgb="FF000000"/>
      <name val="Calibri"/>
      <family val="2"/>
    </font>
    <font>
      <sz val="11"/>
      <color rgb="FFFF0000"/>
      <name val="Calibri"/>
      <family val="2"/>
      <scheme val="minor"/>
    </font>
    <font>
      <i/>
      <sz val="11"/>
      <color theme="4" tint="-0.249977111117893"/>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s>
  <borders count="15">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diagonal/>
    </border>
  </borders>
  <cellStyleXfs count="2">
    <xf numFmtId="0" fontId="0" fillId="0" borderId="0"/>
    <xf numFmtId="9" fontId="3" fillId="0" borderId="0" applyFont="0" applyFill="0" applyBorder="0" applyAlignment="0" applyProtection="0"/>
  </cellStyleXfs>
  <cellXfs count="175">
    <xf numFmtId="0" fontId="0" fillId="0" borderId="0" xfId="0"/>
    <xf numFmtId="0" fontId="0" fillId="3" borderId="0" xfId="0" applyFill="1"/>
    <xf numFmtId="0" fontId="0" fillId="0" borderId="2" xfId="0" applyBorder="1"/>
    <xf numFmtId="0" fontId="2" fillId="3" borderId="0" xfId="0" applyFont="1" applyFill="1" applyAlignment="1">
      <alignment horizontal="right"/>
    </xf>
    <xf numFmtId="0" fontId="0" fillId="4" borderId="2" xfId="0" applyFill="1" applyBorder="1"/>
    <xf numFmtId="14" fontId="0" fillId="4" borderId="2" xfId="0" applyNumberFormat="1" applyFill="1" applyBorder="1" applyAlignment="1">
      <alignment horizontal="left"/>
    </xf>
    <xf numFmtId="0" fontId="2" fillId="3" borderId="0" xfId="0" applyFont="1" applyFill="1" applyAlignment="1">
      <alignment vertical="top"/>
    </xf>
    <xf numFmtId="0" fontId="0" fillId="6" borderId="0" xfId="0" applyFill="1"/>
    <xf numFmtId="0" fontId="5" fillId="6" borderId="0" xfId="0" applyFont="1" applyFill="1" applyAlignment="1">
      <alignment horizontal="right"/>
    </xf>
    <xf numFmtId="0" fontId="0" fillId="3" borderId="0" xfId="0" applyFill="1" applyAlignment="1">
      <alignment horizontal="right"/>
    </xf>
    <xf numFmtId="0" fontId="2" fillId="6" borderId="0" xfId="0" applyFont="1" applyFill="1" applyAlignment="1">
      <alignment horizontal="right"/>
    </xf>
    <xf numFmtId="0" fontId="0" fillId="3" borderId="1" xfId="0" applyFill="1" applyBorder="1"/>
    <xf numFmtId="0" fontId="2" fillId="6" borderId="0" xfId="0" applyFont="1" applyFill="1"/>
    <xf numFmtId="9" fontId="0" fillId="4" borderId="2" xfId="1" applyFont="1" applyFill="1" applyBorder="1" applyProtection="1"/>
    <xf numFmtId="0" fontId="0" fillId="4" borderId="2" xfId="0" applyFill="1" applyBorder="1" applyAlignment="1">
      <alignment horizontal="right"/>
    </xf>
    <xf numFmtId="0" fontId="0" fillId="3" borderId="0" xfId="0" applyFill="1" applyAlignment="1">
      <alignment horizontal="left"/>
    </xf>
    <xf numFmtId="2" fontId="0" fillId="3" borderId="0" xfId="1" applyNumberFormat="1" applyFont="1" applyFill="1" applyBorder="1" applyProtection="1"/>
    <xf numFmtId="0" fontId="0" fillId="3" borderId="2" xfId="0" applyFill="1" applyBorder="1" applyAlignment="1">
      <alignment horizontal="right"/>
    </xf>
    <xf numFmtId="1" fontId="0" fillId="3" borderId="2" xfId="1" applyNumberFormat="1" applyFont="1" applyFill="1" applyBorder="1" applyAlignment="1" applyProtection="1">
      <alignment horizontal="center"/>
    </xf>
    <xf numFmtId="0" fontId="0" fillId="0" borderId="0" xfId="0" applyAlignment="1">
      <alignment horizontal="right"/>
    </xf>
    <xf numFmtId="1" fontId="0" fillId="0" borderId="0" xfId="0" applyNumberFormat="1"/>
    <xf numFmtId="1" fontId="0" fillId="0" borderId="2" xfId="0" applyNumberFormat="1" applyBorder="1"/>
    <xf numFmtId="3" fontId="2" fillId="3" borderId="0" xfId="0" applyNumberFormat="1" applyFont="1" applyFill="1"/>
    <xf numFmtId="0" fontId="2" fillId="3" borderId="0" xfId="0" applyFont="1" applyFill="1"/>
    <xf numFmtId="3" fontId="2" fillId="3" borderId="0" xfId="0" applyNumberFormat="1" applyFont="1" applyFill="1" applyAlignment="1">
      <alignment horizontal="right"/>
    </xf>
    <xf numFmtId="0" fontId="4" fillId="3" borderId="0" xfId="0" applyFont="1" applyFill="1" applyAlignment="1">
      <alignment horizontal="right"/>
    </xf>
    <xf numFmtId="0" fontId="4" fillId="3" borderId="0" xfId="0" applyFont="1" applyFill="1"/>
    <xf numFmtId="0" fontId="9" fillId="3" borderId="0" xfId="0" applyFont="1" applyFill="1"/>
    <xf numFmtId="1" fontId="0" fillId="3" borderId="0" xfId="0" applyNumberFormat="1" applyFill="1" applyAlignment="1">
      <alignment horizontal="center"/>
    </xf>
    <xf numFmtId="0" fontId="0" fillId="3" borderId="0" xfId="0" applyFill="1" applyAlignment="1">
      <alignment horizontal="center"/>
    </xf>
    <xf numFmtId="0" fontId="2" fillId="6" borderId="0" xfId="0" applyFont="1" applyFill="1" applyAlignment="1">
      <alignment horizontal="right" vertical="top"/>
    </xf>
    <xf numFmtId="3" fontId="2" fillId="6" borderId="0" xfId="0" applyNumberFormat="1" applyFont="1" applyFill="1"/>
    <xf numFmtId="3" fontId="2" fillId="6" borderId="0" xfId="0" applyNumberFormat="1" applyFont="1" applyFill="1" applyAlignment="1">
      <alignment horizontal="right"/>
    </xf>
    <xf numFmtId="0" fontId="0" fillId="3" borderId="0" xfId="0" applyFill="1" applyAlignment="1" applyProtection="1">
      <alignment horizontal="right"/>
      <protection hidden="1"/>
    </xf>
    <xf numFmtId="1" fontId="0" fillId="0" borderId="5" xfId="0" applyNumberFormat="1" applyBorder="1"/>
    <xf numFmtId="0" fontId="0" fillId="0" borderId="7" xfId="0" applyBorder="1"/>
    <xf numFmtId="0" fontId="0" fillId="3" borderId="0" xfId="0" quotePrefix="1" applyFill="1"/>
    <xf numFmtId="1" fontId="0" fillId="4" borderId="2" xfId="0" applyNumberFormat="1" applyFill="1" applyBorder="1" applyProtection="1">
      <protection hidden="1"/>
    </xf>
    <xf numFmtId="0" fontId="10" fillId="3" borderId="0" xfId="0" applyFont="1" applyFill="1" applyAlignment="1">
      <alignment horizontal="left" vertical="top" wrapText="1"/>
    </xf>
    <xf numFmtId="0" fontId="0" fillId="3" borderId="0" xfId="0" applyFill="1" applyAlignment="1">
      <alignment wrapText="1"/>
    </xf>
    <xf numFmtId="0" fontId="0" fillId="2" borderId="2" xfId="0" applyFill="1" applyBorder="1"/>
    <xf numFmtId="1" fontId="0" fillId="2" borderId="2" xfId="0" applyNumberFormat="1" applyFill="1" applyBorder="1"/>
    <xf numFmtId="1" fontId="0" fillId="8" borderId="2" xfId="0" applyNumberFormat="1" applyFill="1" applyBorder="1"/>
    <xf numFmtId="0" fontId="0" fillId="7" borderId="2" xfId="0" applyFill="1" applyBorder="1"/>
    <xf numFmtId="2" fontId="0" fillId="2" borderId="5" xfId="0" applyNumberFormat="1" applyFill="1" applyBorder="1" applyAlignment="1">
      <alignment horizontal="center" vertical="center"/>
    </xf>
    <xf numFmtId="2" fontId="0" fillId="2" borderId="5" xfId="1" applyNumberFormat="1" applyFont="1" applyFill="1" applyBorder="1" applyAlignment="1" applyProtection="1">
      <alignment horizontal="center" vertical="center"/>
    </xf>
    <xf numFmtId="2" fontId="0" fillId="2" borderId="2" xfId="0" applyNumberFormat="1" applyFill="1" applyBorder="1" applyAlignment="1">
      <alignment horizontal="center" vertical="center"/>
    </xf>
    <xf numFmtId="2" fontId="0" fillId="2" borderId="2" xfId="1" applyNumberFormat="1" applyFont="1" applyFill="1" applyBorder="1" applyAlignment="1" applyProtection="1">
      <alignment horizontal="center" vertical="center"/>
    </xf>
    <xf numFmtId="2" fontId="0" fillId="2" borderId="2" xfId="1" applyNumberFormat="1" applyFont="1" applyFill="1" applyBorder="1" applyAlignment="1" applyProtection="1">
      <alignment horizontal="center"/>
    </xf>
    <xf numFmtId="2" fontId="0" fillId="2" borderId="2" xfId="0" applyNumberFormat="1" applyFill="1" applyBorder="1" applyAlignment="1">
      <alignment horizontal="center"/>
    </xf>
    <xf numFmtId="2" fontId="0" fillId="5" borderId="2" xfId="0" applyNumberFormat="1" applyFill="1" applyBorder="1" applyAlignment="1" applyProtection="1">
      <alignment horizontal="center"/>
      <protection hidden="1"/>
    </xf>
    <xf numFmtId="1" fontId="0" fillId="2" borderId="2" xfId="1" applyNumberFormat="1" applyFont="1" applyFill="1" applyBorder="1" applyAlignment="1" applyProtection="1">
      <alignment horizontal="center" vertical="center"/>
    </xf>
    <xf numFmtId="1" fontId="0" fillId="2" borderId="5" xfId="1" applyNumberFormat="1" applyFont="1" applyFill="1" applyBorder="1" applyAlignment="1" applyProtection="1">
      <alignment horizontal="center" vertical="center"/>
    </xf>
    <xf numFmtId="1" fontId="0" fillId="2" borderId="2" xfId="1" applyNumberFormat="1" applyFont="1" applyFill="1" applyBorder="1" applyAlignment="1" applyProtection="1">
      <alignment horizontal="center"/>
    </xf>
    <xf numFmtId="1" fontId="0" fillId="2" borderId="2" xfId="1" applyNumberFormat="1" applyFont="1" applyFill="1" applyBorder="1" applyProtection="1"/>
    <xf numFmtId="2" fontId="0" fillId="2" borderId="2" xfId="1" applyNumberFormat="1" applyFont="1" applyFill="1" applyBorder="1" applyAlignment="1" applyProtection="1"/>
    <xf numFmtId="2" fontId="0" fillId="2" borderId="5" xfId="1" applyNumberFormat="1" applyFont="1" applyFill="1" applyBorder="1" applyAlignment="1" applyProtection="1">
      <alignment vertical="center"/>
    </xf>
    <xf numFmtId="2" fontId="0" fillId="2" borderId="6" xfId="1" applyNumberFormat="1" applyFont="1" applyFill="1" applyBorder="1" applyAlignment="1" applyProtection="1"/>
    <xf numFmtId="2" fontId="0" fillId="5" borderId="2" xfId="0" applyNumberFormat="1" applyFill="1" applyBorder="1" applyProtection="1">
      <protection hidden="1"/>
    </xf>
    <xf numFmtId="0" fontId="0" fillId="4" borderId="2" xfId="0" applyFill="1" applyBorder="1" applyAlignment="1">
      <alignment horizontal="left"/>
    </xf>
    <xf numFmtId="2" fontId="0" fillId="4" borderId="5" xfId="0" applyNumberFormat="1" applyFill="1" applyBorder="1"/>
    <xf numFmtId="2" fontId="0" fillId="4" borderId="3" xfId="0" applyNumberFormat="1" applyFill="1" applyBorder="1"/>
    <xf numFmtId="2" fontId="0" fillId="4" borderId="2" xfId="0" applyNumberFormat="1" applyFill="1" applyBorder="1"/>
    <xf numFmtId="2" fontId="0" fillId="4" borderId="4" xfId="0" applyNumberFormat="1" applyFill="1" applyBorder="1"/>
    <xf numFmtId="2" fontId="0" fillId="5" borderId="3" xfId="0" applyNumberFormat="1" applyFill="1" applyBorder="1"/>
    <xf numFmtId="0" fontId="0" fillId="0" borderId="0" xfId="0" applyAlignment="1">
      <alignment vertical="top" wrapText="1"/>
    </xf>
    <xf numFmtId="0" fontId="0" fillId="5" borderId="0" xfId="0" applyFill="1"/>
    <xf numFmtId="0" fontId="0" fillId="7" borderId="0" xfId="0" applyFill="1"/>
    <xf numFmtId="0" fontId="0" fillId="9" borderId="0" xfId="0" applyFill="1"/>
    <xf numFmtId="0" fontId="0" fillId="0" borderId="0" xfId="0" applyAlignment="1">
      <alignment wrapText="1"/>
    </xf>
    <xf numFmtId="0" fontId="11" fillId="0" borderId="0" xfId="0" applyFont="1" applyAlignment="1">
      <alignment vertical="top"/>
    </xf>
    <xf numFmtId="0" fontId="8" fillId="3" borderId="0" xfId="0" applyFont="1" applyFill="1" applyAlignment="1">
      <alignment vertical="center"/>
    </xf>
    <xf numFmtId="0" fontId="13" fillId="0" borderId="0" xfId="0" applyFont="1" applyAlignment="1">
      <alignment vertical="top"/>
    </xf>
    <xf numFmtId="0" fontId="0" fillId="3" borderId="8" xfId="0" applyFill="1" applyBorder="1" applyAlignment="1">
      <alignment horizontal="right"/>
    </xf>
    <xf numFmtId="0" fontId="14" fillId="3" borderId="0" xfId="0" applyFont="1" applyFill="1" applyAlignment="1">
      <alignment vertical="top"/>
    </xf>
    <xf numFmtId="0" fontId="0" fillId="6" borderId="3" xfId="0" applyFill="1" applyBorder="1"/>
    <xf numFmtId="0" fontId="0" fillId="6" borderId="0" xfId="0" applyFill="1" applyProtection="1">
      <protection hidden="1"/>
    </xf>
    <xf numFmtId="0" fontId="15" fillId="6" borderId="0" xfId="0" applyFont="1" applyFill="1" applyProtection="1">
      <protection hidden="1"/>
    </xf>
    <xf numFmtId="0" fontId="0" fillId="6" borderId="9" xfId="0" applyFill="1" applyBorder="1" applyAlignment="1" applyProtection="1">
      <alignment horizontal="right"/>
      <protection hidden="1"/>
    </xf>
    <xf numFmtId="0" fontId="0" fillId="6" borderId="9" xfId="0" applyFill="1" applyBorder="1" applyProtection="1">
      <protection hidden="1"/>
    </xf>
    <xf numFmtId="0" fontId="0" fillId="6" borderId="0" xfId="0" applyFill="1" applyAlignment="1">
      <alignment horizontal="center"/>
    </xf>
    <xf numFmtId="0" fontId="0" fillId="6" borderId="0" xfId="0" applyFill="1" applyAlignment="1" applyProtection="1">
      <alignment horizontal="right"/>
      <protection hidden="1"/>
    </xf>
    <xf numFmtId="1" fontId="0" fillId="6" borderId="9" xfId="0" applyNumberFormat="1" applyFill="1" applyBorder="1" applyAlignment="1" applyProtection="1">
      <alignment horizontal="center"/>
      <protection hidden="1"/>
    </xf>
    <xf numFmtId="1" fontId="0" fillId="6" borderId="0" xfId="0" applyNumberFormat="1" applyFill="1" applyAlignment="1" applyProtection="1">
      <alignment horizontal="center"/>
      <protection hidden="1"/>
    </xf>
    <xf numFmtId="0" fontId="2" fillId="6" borderId="0" xfId="0" applyFont="1" applyFill="1" applyProtection="1">
      <protection hidden="1"/>
    </xf>
    <xf numFmtId="0" fontId="0" fillId="6" borderId="0" xfId="0" applyFill="1" applyAlignment="1" applyProtection="1">
      <alignment horizontal="center"/>
      <protection hidden="1"/>
    </xf>
    <xf numFmtId="0" fontId="0" fillId="6" borderId="10" xfId="0" applyFill="1" applyBorder="1" applyProtection="1">
      <protection hidden="1"/>
    </xf>
    <xf numFmtId="0" fontId="2" fillId="6" borderId="10" xfId="0" applyFont="1" applyFill="1" applyBorder="1" applyAlignment="1" applyProtection="1">
      <alignment horizontal="right"/>
      <protection hidden="1"/>
    </xf>
    <xf numFmtId="1" fontId="0" fillId="6" borderId="10" xfId="0" applyNumberFormat="1" applyFill="1" applyBorder="1" applyAlignment="1" applyProtection="1">
      <alignment horizontal="center"/>
      <protection hidden="1"/>
    </xf>
    <xf numFmtId="0" fontId="2" fillId="6" borderId="10" xfId="0" applyFont="1" applyFill="1" applyBorder="1" applyProtection="1">
      <protection hidden="1"/>
    </xf>
    <xf numFmtId="0" fontId="5" fillId="6" borderId="9" xfId="0" applyFont="1" applyFill="1" applyBorder="1" applyAlignment="1" applyProtection="1">
      <alignment horizontal="right"/>
      <protection hidden="1"/>
    </xf>
    <xf numFmtId="0" fontId="5" fillId="6" borderId="9" xfId="0" applyFont="1" applyFill="1" applyBorder="1" applyProtection="1">
      <protection hidden="1"/>
    </xf>
    <xf numFmtId="0" fontId="16" fillId="6" borderId="9" xfId="0" applyFont="1" applyFill="1" applyBorder="1" applyProtection="1">
      <protection hidden="1"/>
    </xf>
    <xf numFmtId="1" fontId="0" fillId="6" borderId="0" xfId="0" applyNumberFormat="1" applyFill="1" applyProtection="1">
      <protection hidden="1"/>
    </xf>
    <xf numFmtId="0" fontId="2" fillId="6" borderId="0" xfId="0" applyFont="1" applyFill="1" applyAlignment="1" applyProtection="1">
      <alignment horizontal="right"/>
      <protection hidden="1"/>
    </xf>
    <xf numFmtId="9" fontId="0" fillId="6" borderId="0" xfId="1" applyFont="1" applyFill="1" applyBorder="1" applyAlignment="1" applyProtection="1">
      <alignment horizontal="center"/>
      <protection hidden="1"/>
    </xf>
    <xf numFmtId="0" fontId="0" fillId="6" borderId="0" xfId="0" applyFill="1" applyAlignment="1" applyProtection="1">
      <alignment horizontal="left" vertical="top" wrapText="1"/>
      <protection hidden="1"/>
    </xf>
    <xf numFmtId="1" fontId="0" fillId="3" borderId="0" xfId="1" applyNumberFormat="1" applyFont="1" applyFill="1" applyBorder="1" applyAlignment="1" applyProtection="1">
      <alignment horizontal="center"/>
    </xf>
    <xf numFmtId="0" fontId="0" fillId="3" borderId="0" xfId="0" applyFill="1" applyProtection="1">
      <protection hidden="1"/>
    </xf>
    <xf numFmtId="0" fontId="0" fillId="3" borderId="0" xfId="0" applyFill="1" applyAlignment="1" applyProtection="1">
      <alignment horizontal="left" vertical="top" wrapText="1"/>
      <protection hidden="1"/>
    </xf>
    <xf numFmtId="1" fontId="0" fillId="3" borderId="0" xfId="0" applyNumberFormat="1" applyFill="1" applyAlignment="1" applyProtection="1">
      <alignment horizontal="center"/>
      <protection hidden="1"/>
    </xf>
    <xf numFmtId="2" fontId="0" fillId="3" borderId="0" xfId="1" applyNumberFormat="1" applyFont="1" applyFill="1" applyBorder="1" applyAlignment="1" applyProtection="1"/>
    <xf numFmtId="2" fontId="0" fillId="3" borderId="0" xfId="0" applyNumberFormat="1" applyFill="1" applyProtection="1">
      <protection hidden="1"/>
    </xf>
    <xf numFmtId="1" fontId="0" fillId="3" borderId="0" xfId="1" applyNumberFormat="1" applyFont="1" applyFill="1" applyBorder="1" applyProtection="1"/>
    <xf numFmtId="0" fontId="0" fillId="5" borderId="0" xfId="0" applyFill="1" applyAlignment="1">
      <alignment horizontal="center"/>
    </xf>
    <xf numFmtId="0" fontId="0" fillId="3" borderId="0" xfId="0" applyFill="1" applyAlignment="1" applyProtection="1">
      <alignment horizontal="left" wrapText="1"/>
      <protection hidden="1"/>
    </xf>
    <xf numFmtId="0" fontId="2" fillId="3" borderId="0" xfId="0" applyFont="1" applyFill="1" applyProtection="1">
      <protection hidden="1"/>
    </xf>
    <xf numFmtId="0" fontId="15" fillId="3" borderId="0" xfId="0" applyFont="1" applyFill="1" applyProtection="1">
      <protection hidden="1"/>
    </xf>
    <xf numFmtId="0" fontId="0" fillId="3" borderId="0" xfId="0" applyFill="1" applyAlignment="1" applyProtection="1">
      <alignment horizontal="center"/>
      <protection hidden="1"/>
    </xf>
    <xf numFmtId="1" fontId="0" fillId="3" borderId="0" xfId="0" applyNumberFormat="1" applyFill="1" applyProtection="1">
      <protection hidden="1"/>
    </xf>
    <xf numFmtId="1" fontId="0" fillId="3" borderId="0" xfId="0" applyNumberFormat="1" applyFill="1" applyAlignment="1" applyProtection="1">
      <alignment horizontal="left" vertical="top"/>
      <protection hidden="1"/>
    </xf>
    <xf numFmtId="0" fontId="2" fillId="3" borderId="0" xfId="0" applyFont="1" applyFill="1" applyAlignment="1" applyProtection="1">
      <alignment horizontal="right"/>
      <protection hidden="1"/>
    </xf>
    <xf numFmtId="0" fontId="5" fillId="3" borderId="0" xfId="0" applyFont="1" applyFill="1" applyAlignment="1" applyProtection="1">
      <alignment horizontal="right"/>
      <protection hidden="1"/>
    </xf>
    <xf numFmtId="0" fontId="5" fillId="3" borderId="0" xfId="0" applyFont="1" applyFill="1" applyProtection="1">
      <protection hidden="1"/>
    </xf>
    <xf numFmtId="0" fontId="16" fillId="3" borderId="0" xfId="0" applyFont="1" applyFill="1" applyProtection="1">
      <protection hidden="1"/>
    </xf>
    <xf numFmtId="9" fontId="0" fillId="3" borderId="0" xfId="1" applyFont="1" applyFill="1" applyBorder="1" applyAlignment="1" applyProtection="1">
      <alignment horizontal="center"/>
      <protection hidden="1"/>
    </xf>
    <xf numFmtId="3" fontId="0" fillId="6" borderId="0" xfId="0" applyNumberFormat="1" applyFill="1" applyAlignment="1" applyProtection="1">
      <alignment horizontal="center"/>
      <protection hidden="1"/>
    </xf>
    <xf numFmtId="3" fontId="0" fillId="2" borderId="5" xfId="0" applyNumberFormat="1" applyFill="1" applyBorder="1" applyAlignment="1">
      <alignment horizontal="center" vertical="center"/>
    </xf>
    <xf numFmtId="3" fontId="0" fillId="2" borderId="5" xfId="1" applyNumberFormat="1" applyFont="1" applyFill="1" applyBorder="1" applyAlignment="1" applyProtection="1">
      <alignment horizontal="center" vertical="center"/>
    </xf>
    <xf numFmtId="3" fontId="0" fillId="2" borderId="2" xfId="0" applyNumberFormat="1" applyFill="1" applyBorder="1" applyAlignment="1">
      <alignment horizontal="center" vertical="center"/>
    </xf>
    <xf numFmtId="3" fontId="0" fillId="2" borderId="2" xfId="1" applyNumberFormat="1" applyFont="1" applyFill="1" applyBorder="1" applyAlignment="1" applyProtection="1">
      <alignment horizontal="center" vertical="center"/>
    </xf>
    <xf numFmtId="3" fontId="0" fillId="2" borderId="2" xfId="1" applyNumberFormat="1" applyFont="1" applyFill="1" applyBorder="1" applyAlignment="1" applyProtection="1">
      <alignment horizontal="center"/>
    </xf>
    <xf numFmtId="3" fontId="0" fillId="2" borderId="2" xfId="1" applyNumberFormat="1" applyFont="1" applyFill="1" applyBorder="1" applyAlignment="1" applyProtection="1"/>
    <xf numFmtId="3" fontId="0" fillId="2" borderId="5" xfId="1" applyNumberFormat="1" applyFont="1" applyFill="1" applyBorder="1" applyAlignment="1" applyProtection="1">
      <alignment vertical="center"/>
    </xf>
    <xf numFmtId="3" fontId="0" fillId="2" borderId="2" xfId="0" applyNumberFormat="1" applyFill="1" applyBorder="1" applyAlignment="1">
      <alignment horizontal="center"/>
    </xf>
    <xf numFmtId="3" fontId="0" fillId="2" borderId="6" xfId="1" applyNumberFormat="1" applyFont="1" applyFill="1" applyBorder="1" applyAlignment="1" applyProtection="1"/>
    <xf numFmtId="3" fontId="0" fillId="5" borderId="2" xfId="0" applyNumberFormat="1" applyFill="1" applyBorder="1" applyAlignment="1" applyProtection="1">
      <alignment horizontal="center"/>
      <protection hidden="1"/>
    </xf>
    <xf numFmtId="3" fontId="0" fillId="5" borderId="2" xfId="0" applyNumberFormat="1" applyFill="1" applyBorder="1" applyProtection="1">
      <protection hidden="1"/>
    </xf>
    <xf numFmtId="3" fontId="2" fillId="6" borderId="0" xfId="0" applyNumberFormat="1" applyFont="1" applyFill="1" applyProtection="1">
      <protection hidden="1"/>
    </xf>
    <xf numFmtId="3" fontId="0" fillId="5" borderId="0" xfId="0" applyNumberFormat="1" applyFill="1" applyAlignment="1">
      <alignment horizontal="right"/>
    </xf>
    <xf numFmtId="0" fontId="0" fillId="6" borderId="9" xfId="0" applyFill="1" applyBorder="1" applyAlignment="1" applyProtection="1">
      <alignment horizontal="center"/>
      <protection hidden="1"/>
    </xf>
    <xf numFmtId="3" fontId="0" fillId="6" borderId="9" xfId="0" applyNumberFormat="1" applyFill="1" applyBorder="1" applyAlignment="1" applyProtection="1">
      <alignment horizontal="right"/>
      <protection hidden="1"/>
    </xf>
    <xf numFmtId="1" fontId="0" fillId="6" borderId="9" xfId="0" applyNumberFormat="1" applyFill="1" applyBorder="1" applyAlignment="1" applyProtection="1">
      <alignment horizontal="right" vertical="top"/>
      <protection hidden="1"/>
    </xf>
    <xf numFmtId="0" fontId="0" fillId="5" borderId="10" xfId="0" applyFill="1" applyBorder="1" applyAlignment="1">
      <alignment horizontal="center" vertical="top"/>
    </xf>
    <xf numFmtId="0" fontId="0" fillId="5" borderId="0" xfId="0" applyFill="1" applyAlignment="1">
      <alignment horizontal="center" vertical="top"/>
    </xf>
    <xf numFmtId="0" fontId="0" fillId="3" borderId="0" xfId="0" applyFill="1" applyAlignment="1">
      <alignment horizontal="center" vertical="center"/>
    </xf>
    <xf numFmtId="14" fontId="0" fillId="3" borderId="0" xfId="0" applyNumberFormat="1" applyFill="1" applyAlignment="1">
      <alignment horizontal="left"/>
    </xf>
    <xf numFmtId="1" fontId="0" fillId="5" borderId="0" xfId="0" applyNumberFormat="1" applyFill="1" applyAlignment="1" applyProtection="1">
      <alignment horizontal="center"/>
      <protection hidden="1"/>
    </xf>
    <xf numFmtId="0" fontId="19" fillId="3" borderId="0" xfId="0" applyFont="1" applyFill="1"/>
    <xf numFmtId="0" fontId="0" fillId="3" borderId="0" xfId="0" applyFill="1" applyAlignment="1" applyProtection="1">
      <alignment horizontal="left"/>
      <protection hidden="1"/>
    </xf>
    <xf numFmtId="0" fontId="0" fillId="0" borderId="0" xfId="0" applyAlignment="1">
      <alignment horizontal="left" vertical="top" wrapText="1"/>
    </xf>
    <xf numFmtId="0" fontId="14" fillId="3" borderId="0" xfId="0" applyFont="1" applyFill="1" applyAlignment="1">
      <alignment horizontal="left" vertical="top"/>
    </xf>
    <xf numFmtId="0" fontId="0" fillId="0" borderId="0" xfId="0" applyAlignment="1">
      <alignment horizontal="left" vertical="top"/>
    </xf>
    <xf numFmtId="0" fontId="0" fillId="3" borderId="1" xfId="0" applyFill="1" applyBorder="1" applyAlignment="1">
      <alignment vertical="top" wrapText="1"/>
    </xf>
    <xf numFmtId="0" fontId="0" fillId="3" borderId="0" xfId="0" applyFill="1" applyAlignment="1">
      <alignment vertical="top" wrapText="1"/>
    </xf>
    <xf numFmtId="0" fontId="0" fillId="3" borderId="14" xfId="0" applyFill="1" applyBorder="1" applyAlignment="1">
      <alignment vertical="top" wrapText="1"/>
    </xf>
    <xf numFmtId="0" fontId="0" fillId="3" borderId="13" xfId="0" applyFill="1" applyBorder="1" applyAlignment="1">
      <alignment vertical="top" wrapText="1"/>
    </xf>
    <xf numFmtId="0" fontId="0" fillId="3" borderId="9" xfId="0" applyFill="1" applyBorder="1" applyAlignment="1">
      <alignment vertical="top" wrapText="1"/>
    </xf>
    <xf numFmtId="0" fontId="0" fillId="3" borderId="8" xfId="0" applyFill="1" applyBorder="1" applyAlignment="1">
      <alignment vertical="top" wrapText="1"/>
    </xf>
    <xf numFmtId="0" fontId="0" fillId="3" borderId="0" xfId="0" applyFill="1" applyAlignment="1">
      <alignment vertical="center" wrapText="1"/>
    </xf>
    <xf numFmtId="0" fontId="0" fillId="3" borderId="11" xfId="0" applyFill="1" applyBorder="1" applyAlignment="1">
      <alignment horizontal="left" vertical="top" wrapText="1"/>
    </xf>
    <xf numFmtId="0" fontId="0" fillId="3" borderId="10" xfId="0" applyFill="1" applyBorder="1" applyAlignment="1">
      <alignment horizontal="left" vertical="top" wrapText="1"/>
    </xf>
    <xf numFmtId="0" fontId="0" fillId="3" borderId="12" xfId="0" applyFill="1" applyBorder="1" applyAlignment="1">
      <alignment horizontal="left" vertical="top" wrapText="1"/>
    </xf>
    <xf numFmtId="0" fontId="0" fillId="3" borderId="1" xfId="0" applyFill="1" applyBorder="1" applyAlignment="1">
      <alignment horizontal="left" vertical="top" wrapText="1"/>
    </xf>
    <xf numFmtId="0" fontId="0" fillId="3" borderId="0" xfId="0" applyFill="1" applyAlignment="1">
      <alignment horizontal="left" vertical="top" wrapText="1"/>
    </xf>
    <xf numFmtId="0" fontId="0" fillId="3" borderId="14" xfId="0" applyFill="1" applyBorder="1" applyAlignment="1">
      <alignment horizontal="left" vertical="top" wrapText="1"/>
    </xf>
    <xf numFmtId="0" fontId="0" fillId="3" borderId="13" xfId="0" applyFill="1" applyBorder="1" applyAlignment="1">
      <alignment horizontal="left" vertical="top" wrapText="1"/>
    </xf>
    <xf numFmtId="0" fontId="0" fillId="3" borderId="9" xfId="0" applyFill="1" applyBorder="1" applyAlignment="1">
      <alignment horizontal="left" vertical="top" wrapText="1"/>
    </xf>
    <xf numFmtId="0" fontId="0" fillId="3" borderId="8" xfId="0" applyFill="1" applyBorder="1" applyAlignment="1">
      <alignment horizontal="left" vertical="top" wrapText="1"/>
    </xf>
    <xf numFmtId="0" fontId="0" fillId="3" borderId="0" xfId="0" applyFill="1" applyAlignment="1">
      <alignment horizontal="left" vertical="center" wrapText="1"/>
    </xf>
    <xf numFmtId="0" fontId="20" fillId="3" borderId="0" xfId="0" applyFont="1" applyFill="1" applyAlignment="1">
      <alignment horizontal="left" vertical="top" wrapText="1"/>
    </xf>
    <xf numFmtId="0" fontId="0" fillId="3" borderId="0" xfId="0" applyFill="1" applyAlignment="1">
      <alignment horizontal="center"/>
    </xf>
    <xf numFmtId="0" fontId="0" fillId="3" borderId="0" xfId="0" applyFill="1" applyAlignment="1">
      <alignment horizontal="center" vertical="center"/>
    </xf>
    <xf numFmtId="0" fontId="0" fillId="6" borderId="0" xfId="0" applyFill="1" applyAlignment="1" applyProtection="1">
      <alignment horizontal="center" vertical="top" wrapText="1"/>
      <protection hidden="1"/>
    </xf>
    <xf numFmtId="0" fontId="0" fillId="6" borderId="9" xfId="0" applyFill="1" applyBorder="1" applyAlignment="1" applyProtection="1">
      <alignment horizontal="center" vertical="top" wrapText="1"/>
      <protection hidden="1"/>
    </xf>
    <xf numFmtId="0" fontId="0" fillId="3" borderId="0" xfId="0" applyFill="1" applyAlignment="1">
      <alignment horizontal="left" wrapText="1"/>
    </xf>
    <xf numFmtId="0" fontId="10" fillId="3" borderId="0" xfId="0" applyFont="1" applyFill="1" applyAlignment="1">
      <alignment horizontal="left" vertical="top" wrapText="1"/>
    </xf>
    <xf numFmtId="0" fontId="0" fillId="3" borderId="0" xfId="0" applyFill="1" applyAlignment="1">
      <alignment horizontal="right" vertical="top" wrapText="1"/>
    </xf>
    <xf numFmtId="0" fontId="5" fillId="6" borderId="0" xfId="0" applyFont="1" applyFill="1" applyAlignment="1">
      <alignment horizontal="left"/>
    </xf>
    <xf numFmtId="0" fontId="0" fillId="6" borderId="0" xfId="0" applyFill="1" applyAlignment="1">
      <alignment horizontal="center"/>
    </xf>
    <xf numFmtId="0" fontId="0" fillId="6" borderId="0" xfId="0" applyFill="1" applyAlignment="1">
      <alignment horizontal="center" vertical="center"/>
    </xf>
    <xf numFmtId="0" fontId="0" fillId="6" borderId="0" xfId="0" applyFill="1" applyAlignment="1">
      <alignment horizontal="left" vertical="top" wrapText="1"/>
    </xf>
    <xf numFmtId="0" fontId="0" fillId="3" borderId="0" xfId="0" applyFill="1" applyAlignment="1" applyProtection="1">
      <alignment horizontal="left" vertical="top" wrapText="1"/>
      <protection hidden="1"/>
    </xf>
    <xf numFmtId="0" fontId="0" fillId="3" borderId="0" xfId="0" applyFill="1" applyAlignment="1" applyProtection="1">
      <alignment horizontal="center" vertical="top"/>
      <protection hidden="1"/>
    </xf>
    <xf numFmtId="0" fontId="0" fillId="3" borderId="0" xfId="0" applyFill="1" applyAlignment="1">
      <alignment horizontal="center" vertical="top"/>
    </xf>
  </cellXfs>
  <cellStyles count="2">
    <cellStyle name="Normal" xfId="0" builtinId="0"/>
    <cellStyle name="Procent" xfId="1" builtinId="5"/>
  </cellStyles>
  <dxfs count="44">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10.emf"/></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352424</xdr:colOff>
      <xdr:row>2</xdr:row>
      <xdr:rowOff>9526</xdr:rowOff>
    </xdr:from>
    <xdr:to>
      <xdr:col>2</xdr:col>
      <xdr:colOff>571499</xdr:colOff>
      <xdr:row>9</xdr:row>
      <xdr:rowOff>133351</xdr:rowOff>
    </xdr:to>
    <xdr:pic>
      <xdr:nvPicPr>
        <xdr:cNvPr id="3" name="Bildobjekt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4" y="390526"/>
          <a:ext cx="1438275" cy="1447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333375</xdr:colOff>
          <xdr:row>11</xdr:row>
          <xdr:rowOff>164624</xdr:rowOff>
        </xdr:from>
        <xdr:to>
          <xdr:col>3</xdr:col>
          <xdr:colOff>114300</xdr:colOff>
          <xdr:row>21</xdr:row>
          <xdr:rowOff>170338</xdr:rowOff>
        </xdr:to>
        <xdr:pic>
          <xdr:nvPicPr>
            <xdr:cNvPr id="4" name="Bildobjekt 3">
              <a:extLst>
                <a:ext uri="{FF2B5EF4-FFF2-40B4-BE49-F238E27FC236}">
                  <a16:creationId xmlns:a16="http://schemas.microsoft.com/office/drawing/2014/main" id="{00000000-0008-0000-0000-000004000000}"/>
                </a:ext>
              </a:extLst>
            </xdr:cNvPr>
            <xdr:cNvPicPr>
              <a:picLocks noChangeAspect="1"/>
              <a:extLst>
                <a:ext uri="{84589F7E-364E-4C9E-8A38-B11213B215E9}">
                  <a14:cameraTool cellRange="LOGGA1" spid="_x0000_s20603"/>
                </a:ext>
              </a:extLst>
            </xdr:cNvPicPr>
          </xdr:nvPicPr>
          <xdr:blipFill>
            <a:blip xmlns:r="http://schemas.openxmlformats.org/officeDocument/2006/relationships" r:embed="rId2"/>
            <a:stretch>
              <a:fillRect/>
            </a:stretch>
          </xdr:blipFill>
          <xdr:spPr>
            <a:xfrm>
              <a:off x="333375" y="2260124"/>
              <a:ext cx="1609725" cy="1971674"/>
            </a:xfrm>
            <a:prstGeom prst="rect">
              <a:avLst/>
            </a:prstGeom>
          </xdr:spPr>
        </xdr:pic>
        <xdr:clientData/>
      </xdr:twoCellAnchor>
    </mc:Choice>
    <mc:Fallback/>
  </mc:AlternateContent>
  <xdr:twoCellAnchor>
    <xdr:from>
      <xdr:col>0</xdr:col>
      <xdr:colOff>304800</xdr:colOff>
      <xdr:row>11</xdr:row>
      <xdr:rowOff>161925</xdr:rowOff>
    </xdr:from>
    <xdr:to>
      <xdr:col>3</xdr:col>
      <xdr:colOff>76200</xdr:colOff>
      <xdr:row>22</xdr:row>
      <xdr:rowOff>47625</xdr:rowOff>
    </xdr:to>
    <xdr:sp macro="" textlink="">
      <xdr:nvSpPr>
        <xdr:cNvPr id="5" name="Rektangel 4">
          <a:extLst>
            <a:ext uri="{FF2B5EF4-FFF2-40B4-BE49-F238E27FC236}">
              <a16:creationId xmlns:a16="http://schemas.microsoft.com/office/drawing/2014/main" id="{00000000-0008-0000-0000-000005000000}"/>
            </a:ext>
          </a:extLst>
        </xdr:cNvPr>
        <xdr:cNvSpPr/>
      </xdr:nvSpPr>
      <xdr:spPr>
        <a:xfrm>
          <a:off x="304800" y="2257425"/>
          <a:ext cx="1600200" cy="1981200"/>
        </a:xfrm>
        <a:prstGeom prst="rect">
          <a:avLst/>
        </a:prstGeom>
        <a:noFill/>
        <a:ln w="152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190499</xdr:colOff>
      <xdr:row>0</xdr:row>
      <xdr:rowOff>73502</xdr:rowOff>
    </xdr:from>
    <xdr:to>
      <xdr:col>1</xdr:col>
      <xdr:colOff>1623059</xdr:colOff>
      <xdr:row>4</xdr:row>
      <xdr:rowOff>97823</xdr:rowOff>
    </xdr:to>
    <xdr:pic>
      <xdr:nvPicPr>
        <xdr:cNvPr id="3" name="Bildobjekt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4" y="73502"/>
          <a:ext cx="1438275" cy="148736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87629</xdr:colOff>
          <xdr:row>5</xdr:row>
          <xdr:rowOff>142876</xdr:rowOff>
        </xdr:from>
        <xdr:to>
          <xdr:col>1</xdr:col>
          <xdr:colOff>1817946</xdr:colOff>
          <xdr:row>16</xdr:row>
          <xdr:rowOff>91441</xdr:rowOff>
        </xdr:to>
        <xdr:pic>
          <xdr:nvPicPr>
            <xdr:cNvPr id="5" name="Bildobjekt 4">
              <a:extLst>
                <a:ext uri="{FF2B5EF4-FFF2-40B4-BE49-F238E27FC236}">
                  <a16:creationId xmlns:a16="http://schemas.microsoft.com/office/drawing/2014/main" id="{00000000-0008-0000-0100-000005000000}"/>
                </a:ext>
              </a:extLst>
            </xdr:cNvPr>
            <xdr:cNvPicPr>
              <a:picLocks noChangeAspect="1"/>
              <a:extLst>
                <a:ext uri="{84589F7E-364E-4C9E-8A38-B11213B215E9}">
                  <a14:cameraTool cellRange="LOGGA1" spid="_x0000_s9811"/>
                </a:ext>
              </a:extLst>
            </xdr:cNvPicPr>
          </xdr:nvPicPr>
          <xdr:blipFill>
            <a:blip xmlns:r="http://schemas.openxmlformats.org/officeDocument/2006/relationships" r:embed="rId2"/>
            <a:stretch>
              <a:fillRect/>
            </a:stretch>
          </xdr:blipFill>
          <xdr:spPr>
            <a:xfrm>
              <a:off x="337660" y="1750220"/>
              <a:ext cx="1730317" cy="199644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xdr:from>
          <xdr:col>4</xdr:col>
          <xdr:colOff>1432560</xdr:colOff>
          <xdr:row>29</xdr:row>
          <xdr:rowOff>121920</xdr:rowOff>
        </xdr:from>
        <xdr:to>
          <xdr:col>5</xdr:col>
          <xdr:colOff>1181100</xdr:colOff>
          <xdr:row>31</xdr:row>
          <xdr:rowOff>60960</xdr:rowOff>
        </xdr:to>
        <xdr:sp macro="" textlink="">
          <xdr:nvSpPr>
            <xdr:cNvPr id="9265" name="Button 49" descr="Beräkna/Calculate&#10;" hidden="1">
              <a:extLst>
                <a:ext uri="{63B3BB69-23CF-44E3-9099-C40C66FF867C}">
                  <a14:compatExt spid="_x0000_s9265"/>
                </a:ext>
                <a:ext uri="{FF2B5EF4-FFF2-40B4-BE49-F238E27FC236}">
                  <a16:creationId xmlns:a16="http://schemas.microsoft.com/office/drawing/2014/main" id="{00000000-0008-0000-0100-0000312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sv-SE" sz="1100" b="0" i="0" u="none" strike="noStrike" baseline="0">
                  <a:solidFill>
                    <a:srgbClr val="000000"/>
                  </a:solidFill>
                  <a:latin typeface="Calibri"/>
                  <a:cs typeface="Calibri"/>
                </a:rPr>
                <a:t>Beräkna/Calculate</a:t>
              </a:r>
            </a:p>
            <a:p>
              <a:pPr algn="ctr" rtl="0">
                <a:defRPr sz="1000"/>
              </a:pPr>
              <a:endParaRPr lang="sv-SE" sz="1100" b="0" i="0" u="none" strike="noStrike" baseline="0">
                <a:solidFill>
                  <a:srgbClr val="000000"/>
                </a:solidFill>
                <a:latin typeface="Calibri"/>
                <a:cs typeface="Calibri"/>
              </a:endParaRPr>
            </a:p>
          </xdr:txBody>
        </xdr:sp>
        <xdr:clientData fPrintsWithSheet="0"/>
      </xdr:twoCellAnchor>
    </mc:Choice>
    <mc:Fallback/>
  </mc:AlternateContent>
  <xdr:twoCellAnchor>
    <xdr:from>
      <xdr:col>0</xdr:col>
      <xdr:colOff>233361</xdr:colOff>
      <xdr:row>5</xdr:row>
      <xdr:rowOff>169546</xdr:rowOff>
    </xdr:from>
    <xdr:to>
      <xdr:col>1</xdr:col>
      <xdr:colOff>1856421</xdr:colOff>
      <xdr:row>16</xdr:row>
      <xdr:rowOff>171450</xdr:rowOff>
    </xdr:to>
    <xdr:sp macro="" textlink="">
      <xdr:nvSpPr>
        <xdr:cNvPr id="6" name="Rektangel 5">
          <a:extLst>
            <a:ext uri="{FF2B5EF4-FFF2-40B4-BE49-F238E27FC236}">
              <a16:creationId xmlns:a16="http://schemas.microsoft.com/office/drawing/2014/main" id="{00000000-0008-0000-0100-000006000000}"/>
            </a:ext>
          </a:extLst>
        </xdr:cNvPr>
        <xdr:cNvSpPr/>
      </xdr:nvSpPr>
      <xdr:spPr>
        <a:xfrm>
          <a:off x="233361" y="1776890"/>
          <a:ext cx="1873091" cy="2049779"/>
        </a:xfrm>
        <a:prstGeom prst="rect">
          <a:avLst/>
        </a:prstGeom>
        <a:noFill/>
        <a:ln w="3302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95250</xdr:rowOff>
        </xdr:from>
        <xdr:to>
          <xdr:col>1</xdr:col>
          <xdr:colOff>1958340</xdr:colOff>
          <xdr:row>12</xdr:row>
          <xdr:rowOff>15240</xdr:rowOff>
        </xdr:to>
        <xdr:pic>
          <xdr:nvPicPr>
            <xdr:cNvPr id="4" name="Bildobjekt 3">
              <a:extLst>
                <a:ext uri="{FF2B5EF4-FFF2-40B4-BE49-F238E27FC236}">
                  <a16:creationId xmlns:a16="http://schemas.microsoft.com/office/drawing/2014/main" id="{00000000-0008-0000-0200-000004000000}"/>
                </a:ext>
              </a:extLst>
            </xdr:cNvPr>
            <xdr:cNvPicPr>
              <a:picLocks noChangeAspect="1"/>
              <a:extLst>
                <a:ext uri="{84589F7E-364E-4C9E-8A38-B11213B215E9}">
                  <a14:cameraTool cellRange="LOGGA1" spid="_x0000_s3054"/>
                </a:ext>
              </a:extLst>
            </xdr:cNvPicPr>
          </xdr:nvPicPr>
          <xdr:blipFill>
            <a:blip xmlns:r="http://schemas.openxmlformats.org/officeDocument/2006/relationships" r:embed="rId1"/>
            <a:stretch>
              <a:fillRect/>
            </a:stretch>
          </xdr:blipFill>
          <xdr:spPr>
            <a:xfrm>
              <a:off x="238125" y="457200"/>
              <a:ext cx="1905000" cy="2381250"/>
            </a:xfrm>
            <a:prstGeom prst="rect">
              <a:avLst/>
            </a:prstGeom>
          </xdr:spPr>
        </xdr:pic>
        <xdr:clientData/>
      </xdr:twoCellAnchor>
    </mc:Choice>
    <mc:Fallback/>
  </mc:AlternateContent>
  <xdr:twoCellAnchor>
    <xdr:from>
      <xdr:col>1</xdr:col>
      <xdr:colOff>76200</xdr:colOff>
      <xdr:row>3</xdr:row>
      <xdr:rowOff>66675</xdr:rowOff>
    </xdr:from>
    <xdr:to>
      <xdr:col>1</xdr:col>
      <xdr:colOff>1933575</xdr:colOff>
      <xdr:row>12</xdr:row>
      <xdr:rowOff>0</xdr:rowOff>
    </xdr:to>
    <xdr:sp macro="" textlink="">
      <xdr:nvSpPr>
        <xdr:cNvPr id="10" name="Rektangel 9">
          <a:extLst>
            <a:ext uri="{FF2B5EF4-FFF2-40B4-BE49-F238E27FC236}">
              <a16:creationId xmlns:a16="http://schemas.microsoft.com/office/drawing/2014/main" id="{00000000-0008-0000-0200-00000A000000}"/>
            </a:ext>
          </a:extLst>
        </xdr:cNvPr>
        <xdr:cNvSpPr/>
      </xdr:nvSpPr>
      <xdr:spPr>
        <a:xfrm>
          <a:off x="266700" y="428625"/>
          <a:ext cx="1857375" cy="2400300"/>
        </a:xfrm>
        <a:prstGeom prst="rect">
          <a:avLst/>
        </a:prstGeom>
        <a:noFill/>
        <a:ln w="2540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2</xdr:col>
          <xdr:colOff>123825</xdr:colOff>
          <xdr:row>19</xdr:row>
          <xdr:rowOff>47625</xdr:rowOff>
        </xdr:from>
        <xdr:to>
          <xdr:col>4</xdr:col>
          <xdr:colOff>1241037</xdr:colOff>
          <xdr:row>30</xdr:row>
          <xdr:rowOff>17145</xdr:rowOff>
        </xdr:to>
        <xdr:pic>
          <xdr:nvPicPr>
            <xdr:cNvPr id="2400" name="Picture 352">
              <a:extLst>
                <a:ext uri="{FF2B5EF4-FFF2-40B4-BE49-F238E27FC236}">
                  <a16:creationId xmlns:a16="http://schemas.microsoft.com/office/drawing/2014/main" id="{00000000-0008-0000-0200-000060090000}"/>
                </a:ext>
              </a:extLst>
            </xdr:cNvPr>
            <xdr:cNvPicPr>
              <a:picLocks noChangeAspect="1" noChangeArrowheads="1"/>
              <a:extLst>
                <a:ext uri="{84589F7E-364E-4C9E-8A38-B11213B215E9}">
                  <a14:cameraTool cellRange="GUIDE_1" spid="_x0000_s3055"/>
                </a:ext>
              </a:extLst>
            </xdr:cNvPicPr>
          </xdr:nvPicPr>
          <xdr:blipFill>
            <a:blip xmlns:r="http://schemas.openxmlformats.org/officeDocument/2006/relationships" r:embed="rId2"/>
            <a:srcRect/>
            <a:stretch>
              <a:fillRect/>
            </a:stretch>
          </xdr:blipFill>
          <xdr:spPr bwMode="auto">
            <a:xfrm>
              <a:off x="3286125" y="4276725"/>
              <a:ext cx="3780402" cy="2209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1257300</xdr:colOff>
          <xdr:row>19</xdr:row>
          <xdr:rowOff>85724</xdr:rowOff>
        </xdr:from>
        <xdr:to>
          <xdr:col>7</xdr:col>
          <xdr:colOff>1467244</xdr:colOff>
          <xdr:row>32</xdr:row>
          <xdr:rowOff>38099</xdr:rowOff>
        </xdr:to>
        <xdr:pic>
          <xdr:nvPicPr>
            <xdr:cNvPr id="2401" name="Bildobjekt 8">
              <a:extLst>
                <a:ext uri="{FF2B5EF4-FFF2-40B4-BE49-F238E27FC236}">
                  <a16:creationId xmlns:a16="http://schemas.microsoft.com/office/drawing/2014/main" id="{00000000-0008-0000-0200-000061090000}"/>
                </a:ext>
              </a:extLst>
            </xdr:cNvPr>
            <xdr:cNvPicPr>
              <a:picLocks noChangeAspect="1" noChangeArrowheads="1"/>
              <a:extLst>
                <a:ext uri="{84589F7E-364E-4C9E-8A38-B11213B215E9}">
                  <a14:cameraTool cellRange="GUIDE_2" spid="_x0000_s3056"/>
                </a:ext>
              </a:extLst>
            </xdr:cNvPicPr>
          </xdr:nvPicPr>
          <xdr:blipFill>
            <a:blip xmlns:r="http://schemas.openxmlformats.org/officeDocument/2006/relationships" r:embed="rId3"/>
            <a:srcRect/>
            <a:stretch>
              <a:fillRect/>
            </a:stretch>
          </xdr:blipFill>
          <xdr:spPr bwMode="auto">
            <a:xfrm>
              <a:off x="7077075" y="4314824"/>
              <a:ext cx="4023754" cy="25622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xdr:col>
      <xdr:colOff>142875</xdr:colOff>
      <xdr:row>19</xdr:row>
      <xdr:rowOff>85725</xdr:rowOff>
    </xdr:from>
    <xdr:to>
      <xdr:col>4</xdr:col>
      <xdr:colOff>1257300</xdr:colOff>
      <xdr:row>30</xdr:row>
      <xdr:rowOff>104775</xdr:rowOff>
    </xdr:to>
    <xdr:sp macro="" textlink="">
      <xdr:nvSpPr>
        <xdr:cNvPr id="2" name="Rektangel 1">
          <a:extLst>
            <a:ext uri="{FF2B5EF4-FFF2-40B4-BE49-F238E27FC236}">
              <a16:creationId xmlns:a16="http://schemas.microsoft.com/office/drawing/2014/main" id="{00000000-0008-0000-0200-000002000000}"/>
            </a:ext>
          </a:extLst>
        </xdr:cNvPr>
        <xdr:cNvSpPr/>
      </xdr:nvSpPr>
      <xdr:spPr>
        <a:xfrm>
          <a:off x="3305175" y="4314825"/>
          <a:ext cx="3771900" cy="2247900"/>
        </a:xfrm>
        <a:prstGeom prst="rect">
          <a:avLst/>
        </a:prstGeom>
        <a:noFill/>
        <a:ln w="203200">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4</xdr:col>
      <xdr:colOff>1190624</xdr:colOff>
      <xdr:row>19</xdr:row>
      <xdr:rowOff>66675</xdr:rowOff>
    </xdr:from>
    <xdr:to>
      <xdr:col>7</xdr:col>
      <xdr:colOff>1371599</xdr:colOff>
      <xdr:row>32</xdr:row>
      <xdr:rowOff>47625</xdr:rowOff>
    </xdr:to>
    <xdr:sp macro="" textlink="">
      <xdr:nvSpPr>
        <xdr:cNvPr id="11" name="Rektangel 10">
          <a:extLst>
            <a:ext uri="{FF2B5EF4-FFF2-40B4-BE49-F238E27FC236}">
              <a16:creationId xmlns:a16="http://schemas.microsoft.com/office/drawing/2014/main" id="{00000000-0008-0000-0200-00000B000000}"/>
            </a:ext>
          </a:extLst>
        </xdr:cNvPr>
        <xdr:cNvSpPr/>
      </xdr:nvSpPr>
      <xdr:spPr>
        <a:xfrm>
          <a:off x="7010399" y="4295775"/>
          <a:ext cx="4010025" cy="2590800"/>
        </a:xfrm>
        <a:prstGeom prst="rect">
          <a:avLst/>
        </a:prstGeom>
        <a:noFill/>
        <a:ln w="203200">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3</xdr:row>
          <xdr:rowOff>114300</xdr:rowOff>
        </xdr:from>
        <xdr:to>
          <xdr:col>1</xdr:col>
          <xdr:colOff>1845945</xdr:colOff>
          <xdr:row>11</xdr:row>
          <xdr:rowOff>190500</xdr:rowOff>
        </xdr:to>
        <xdr:pic>
          <xdr:nvPicPr>
            <xdr:cNvPr id="4" name="Bildobjekt 3">
              <a:extLst>
                <a:ext uri="{FF2B5EF4-FFF2-40B4-BE49-F238E27FC236}">
                  <a16:creationId xmlns:a16="http://schemas.microsoft.com/office/drawing/2014/main" id="{00000000-0008-0000-0300-000004000000}"/>
                </a:ext>
              </a:extLst>
            </xdr:cNvPr>
            <xdr:cNvPicPr>
              <a:picLocks noChangeAspect="1"/>
              <a:extLst>
                <a:ext uri="{84589F7E-364E-4C9E-8A38-B11213B215E9}">
                  <a14:cameraTool cellRange="LOGGA1" spid="_x0000_s7040"/>
                </a:ext>
              </a:extLst>
            </xdr:cNvPicPr>
          </xdr:nvPicPr>
          <xdr:blipFill>
            <a:blip xmlns:r="http://schemas.openxmlformats.org/officeDocument/2006/relationships" r:embed="rId1"/>
            <a:stretch>
              <a:fillRect/>
            </a:stretch>
          </xdr:blipFill>
          <xdr:spPr>
            <a:xfrm>
              <a:off x="219075" y="371475"/>
              <a:ext cx="1828800" cy="24003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202827</xdr:colOff>
          <xdr:row>20</xdr:row>
          <xdr:rowOff>44377</xdr:rowOff>
        </xdr:from>
        <xdr:to>
          <xdr:col>4</xdr:col>
          <xdr:colOff>990600</xdr:colOff>
          <xdr:row>30</xdr:row>
          <xdr:rowOff>98738</xdr:rowOff>
        </xdr:to>
        <xdr:pic>
          <xdr:nvPicPr>
            <xdr:cNvPr id="7" name="Bildobjekt 6">
              <a:extLst>
                <a:ext uri="{FF2B5EF4-FFF2-40B4-BE49-F238E27FC236}">
                  <a16:creationId xmlns:a16="http://schemas.microsoft.com/office/drawing/2014/main" id="{00000000-0008-0000-0300-000007000000}"/>
                </a:ext>
              </a:extLst>
            </xdr:cNvPr>
            <xdr:cNvPicPr>
              <a:picLocks noChangeAspect="1"/>
              <a:extLst>
                <a:ext uri="{84589F7E-364E-4C9E-8A38-B11213B215E9}">
                  <a14:cameraTool cellRange="GUIDE_1" spid="_x0000_s7041"/>
                </a:ext>
              </a:extLst>
            </xdr:cNvPicPr>
          </xdr:nvPicPr>
          <xdr:blipFill>
            <a:blip xmlns:r="http://schemas.openxmlformats.org/officeDocument/2006/relationships" r:embed="rId2"/>
            <a:stretch>
              <a:fillRect/>
            </a:stretch>
          </xdr:blipFill>
          <xdr:spPr>
            <a:xfrm>
              <a:off x="3269877" y="4425877"/>
              <a:ext cx="3445248" cy="2094616"/>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230778</xdr:colOff>
          <xdr:row>20</xdr:row>
          <xdr:rowOff>31377</xdr:rowOff>
        </xdr:from>
        <xdr:to>
          <xdr:col>7</xdr:col>
          <xdr:colOff>933449</xdr:colOff>
          <xdr:row>31</xdr:row>
          <xdr:rowOff>77619</xdr:rowOff>
        </xdr:to>
        <xdr:pic>
          <xdr:nvPicPr>
            <xdr:cNvPr id="8" name="Bildobjekt 7">
              <a:extLst>
                <a:ext uri="{FF2B5EF4-FFF2-40B4-BE49-F238E27FC236}">
                  <a16:creationId xmlns:a16="http://schemas.microsoft.com/office/drawing/2014/main" id="{00000000-0008-0000-0300-000008000000}"/>
                </a:ext>
              </a:extLst>
            </xdr:cNvPr>
            <xdr:cNvPicPr>
              <a:picLocks noChangeAspect="1"/>
              <a:extLst>
                <a:ext uri="{84589F7E-364E-4C9E-8A38-B11213B215E9}">
                  <a14:cameraTool cellRange="GUIDE_2" spid="_x0000_s7042"/>
                </a:ext>
              </a:extLst>
            </xdr:cNvPicPr>
          </xdr:nvPicPr>
          <xdr:blipFill>
            <a:blip xmlns:r="http://schemas.openxmlformats.org/officeDocument/2006/relationships" r:embed="rId3"/>
            <a:stretch>
              <a:fillRect/>
            </a:stretch>
          </xdr:blipFill>
          <xdr:spPr>
            <a:xfrm>
              <a:off x="7231653" y="4412877"/>
              <a:ext cx="3255371" cy="2284617"/>
            </a:xfrm>
            <a:prstGeom prst="rect">
              <a:avLst/>
            </a:prstGeom>
          </xdr:spPr>
        </xdr:pic>
        <xdr:clientData/>
      </xdr:twoCellAnchor>
    </mc:Choice>
    <mc:Fallback/>
  </mc:AlternateContent>
  <xdr:twoCellAnchor>
    <xdr:from>
      <xdr:col>1</xdr:col>
      <xdr:colOff>76200</xdr:colOff>
      <xdr:row>3</xdr:row>
      <xdr:rowOff>171450</xdr:rowOff>
    </xdr:from>
    <xdr:to>
      <xdr:col>1</xdr:col>
      <xdr:colOff>1895475</xdr:colOff>
      <xdr:row>11</xdr:row>
      <xdr:rowOff>190500</xdr:rowOff>
    </xdr:to>
    <xdr:sp macro="" textlink="">
      <xdr:nvSpPr>
        <xdr:cNvPr id="6" name="Rektangel 5">
          <a:extLst>
            <a:ext uri="{FF2B5EF4-FFF2-40B4-BE49-F238E27FC236}">
              <a16:creationId xmlns:a16="http://schemas.microsoft.com/office/drawing/2014/main" id="{00000000-0008-0000-0300-000006000000}"/>
            </a:ext>
          </a:extLst>
        </xdr:cNvPr>
        <xdr:cNvSpPr/>
      </xdr:nvSpPr>
      <xdr:spPr>
        <a:xfrm>
          <a:off x="266700" y="428625"/>
          <a:ext cx="1819275" cy="2343150"/>
        </a:xfrm>
        <a:prstGeom prst="rect">
          <a:avLst/>
        </a:prstGeom>
        <a:noFill/>
        <a:ln w="2032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2</xdr:col>
      <xdr:colOff>104775</xdr:colOff>
      <xdr:row>20</xdr:row>
      <xdr:rowOff>85725</xdr:rowOff>
    </xdr:from>
    <xdr:to>
      <xdr:col>4</xdr:col>
      <xdr:colOff>1028700</xdr:colOff>
      <xdr:row>30</xdr:row>
      <xdr:rowOff>133350</xdr:rowOff>
    </xdr:to>
    <xdr:sp macro="" textlink="">
      <xdr:nvSpPr>
        <xdr:cNvPr id="2" name="Rektangel 1">
          <a:extLst>
            <a:ext uri="{FF2B5EF4-FFF2-40B4-BE49-F238E27FC236}">
              <a16:creationId xmlns:a16="http://schemas.microsoft.com/office/drawing/2014/main" id="{00000000-0008-0000-0300-000002000000}"/>
            </a:ext>
          </a:extLst>
        </xdr:cNvPr>
        <xdr:cNvSpPr/>
      </xdr:nvSpPr>
      <xdr:spPr>
        <a:xfrm>
          <a:off x="3267075" y="4467225"/>
          <a:ext cx="3581400" cy="2095500"/>
        </a:xfrm>
        <a:prstGeom prst="rect">
          <a:avLst/>
        </a:prstGeom>
        <a:noFill/>
        <a:ln w="203200">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5</xdr:col>
      <xdr:colOff>200025</xdr:colOff>
      <xdr:row>20</xdr:row>
      <xdr:rowOff>19050</xdr:rowOff>
    </xdr:from>
    <xdr:to>
      <xdr:col>7</xdr:col>
      <xdr:colOff>1266825</xdr:colOff>
      <xdr:row>31</xdr:row>
      <xdr:rowOff>57150</xdr:rowOff>
    </xdr:to>
    <xdr:sp macro="" textlink="">
      <xdr:nvSpPr>
        <xdr:cNvPr id="3" name="Rektangel 2">
          <a:extLst>
            <a:ext uri="{FF2B5EF4-FFF2-40B4-BE49-F238E27FC236}">
              <a16:creationId xmlns:a16="http://schemas.microsoft.com/office/drawing/2014/main" id="{00000000-0008-0000-0300-000003000000}"/>
            </a:ext>
          </a:extLst>
        </xdr:cNvPr>
        <xdr:cNvSpPr/>
      </xdr:nvSpPr>
      <xdr:spPr>
        <a:xfrm>
          <a:off x="7296150" y="4400550"/>
          <a:ext cx="3619500" cy="2276475"/>
        </a:xfrm>
        <a:prstGeom prst="rect">
          <a:avLst/>
        </a:prstGeom>
        <a:noFill/>
        <a:ln w="203200">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3</xdr:row>
          <xdr:rowOff>66676</xdr:rowOff>
        </xdr:from>
        <xdr:to>
          <xdr:col>1</xdr:col>
          <xdr:colOff>2038350</xdr:colOff>
          <xdr:row>12</xdr:row>
          <xdr:rowOff>17146</xdr:rowOff>
        </xdr:to>
        <xdr:pic>
          <xdr:nvPicPr>
            <xdr:cNvPr id="2" name="Bildobjekt 1">
              <a:extLst>
                <a:ext uri="{FF2B5EF4-FFF2-40B4-BE49-F238E27FC236}">
                  <a16:creationId xmlns:a16="http://schemas.microsoft.com/office/drawing/2014/main" id="{00000000-0008-0000-0400-000002000000}"/>
                </a:ext>
              </a:extLst>
            </xdr:cNvPr>
            <xdr:cNvPicPr>
              <a:picLocks noChangeAspect="1"/>
              <a:extLst>
                <a:ext uri="{84589F7E-364E-4C9E-8A38-B11213B215E9}">
                  <a14:cameraTool cellRange="LOGGA1" spid="_x0000_s12027"/>
                </a:ext>
              </a:extLst>
            </xdr:cNvPicPr>
          </xdr:nvPicPr>
          <xdr:blipFill>
            <a:blip xmlns:r="http://schemas.openxmlformats.org/officeDocument/2006/relationships" r:embed="rId1"/>
            <a:stretch>
              <a:fillRect/>
            </a:stretch>
          </xdr:blipFill>
          <xdr:spPr>
            <a:xfrm>
              <a:off x="219075" y="400051"/>
              <a:ext cx="2009775" cy="24955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126627</xdr:colOff>
          <xdr:row>20</xdr:row>
          <xdr:rowOff>130102</xdr:rowOff>
        </xdr:from>
        <xdr:to>
          <xdr:col>5</xdr:col>
          <xdr:colOff>57150</xdr:colOff>
          <xdr:row>31</xdr:row>
          <xdr:rowOff>153597</xdr:rowOff>
        </xdr:to>
        <xdr:pic>
          <xdr:nvPicPr>
            <xdr:cNvPr id="4" name="Bildobjekt 3">
              <a:extLst>
                <a:ext uri="{FF2B5EF4-FFF2-40B4-BE49-F238E27FC236}">
                  <a16:creationId xmlns:a16="http://schemas.microsoft.com/office/drawing/2014/main" id="{00000000-0008-0000-0400-000004000000}"/>
                </a:ext>
              </a:extLst>
            </xdr:cNvPr>
            <xdr:cNvPicPr>
              <a:picLocks noChangeAspect="1"/>
              <a:extLst>
                <a:ext uri="{84589F7E-364E-4C9E-8A38-B11213B215E9}">
                  <a14:cameraTool cellRange="GUIDE_1" spid="_x0000_s12028"/>
                </a:ext>
              </a:extLst>
            </xdr:cNvPicPr>
          </xdr:nvPicPr>
          <xdr:blipFill>
            <a:blip xmlns:r="http://schemas.openxmlformats.org/officeDocument/2006/relationships" r:embed="rId2"/>
            <a:stretch>
              <a:fillRect/>
            </a:stretch>
          </xdr:blipFill>
          <xdr:spPr>
            <a:xfrm>
              <a:off x="3336552" y="4578277"/>
              <a:ext cx="3864348" cy="226187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240303</xdr:colOff>
          <xdr:row>20</xdr:row>
          <xdr:rowOff>69477</xdr:rowOff>
        </xdr:from>
        <xdr:to>
          <xdr:col>7</xdr:col>
          <xdr:colOff>1295400</xdr:colOff>
          <xdr:row>31</xdr:row>
          <xdr:rowOff>131292</xdr:rowOff>
        </xdr:to>
        <xdr:pic>
          <xdr:nvPicPr>
            <xdr:cNvPr id="5" name="Bildobjekt 4">
              <a:extLst>
                <a:ext uri="{FF2B5EF4-FFF2-40B4-BE49-F238E27FC236}">
                  <a16:creationId xmlns:a16="http://schemas.microsoft.com/office/drawing/2014/main" id="{00000000-0008-0000-0400-000005000000}"/>
                </a:ext>
              </a:extLst>
            </xdr:cNvPr>
            <xdr:cNvPicPr>
              <a:picLocks noChangeAspect="1"/>
              <a:extLst>
                <a:ext uri="{84589F7E-364E-4C9E-8A38-B11213B215E9}">
                  <a14:cameraTool cellRange="GUIDE_2" spid="_x0000_s12029"/>
                </a:ext>
              </a:extLst>
            </xdr:cNvPicPr>
          </xdr:nvPicPr>
          <xdr:blipFill>
            <a:blip xmlns:r="http://schemas.openxmlformats.org/officeDocument/2006/relationships" r:embed="rId3"/>
            <a:stretch>
              <a:fillRect/>
            </a:stretch>
          </xdr:blipFill>
          <xdr:spPr>
            <a:xfrm>
              <a:off x="7384053" y="4517652"/>
              <a:ext cx="3607797" cy="2290665"/>
            </a:xfrm>
            <a:prstGeom prst="rect">
              <a:avLst/>
            </a:prstGeom>
          </xdr:spPr>
        </xdr:pic>
        <xdr:clientData/>
      </xdr:twoCellAnchor>
    </mc:Choice>
    <mc:Fallback/>
  </mc:AlternateContent>
  <xdr:twoCellAnchor>
    <xdr:from>
      <xdr:col>0</xdr:col>
      <xdr:colOff>180975</xdr:colOff>
      <xdr:row>3</xdr:row>
      <xdr:rowOff>155121</xdr:rowOff>
    </xdr:from>
    <xdr:to>
      <xdr:col>1</xdr:col>
      <xdr:colOff>2066925</xdr:colOff>
      <xdr:row>12</xdr:row>
      <xdr:rowOff>76200</xdr:rowOff>
    </xdr:to>
    <xdr:sp macro="" textlink="">
      <xdr:nvSpPr>
        <xdr:cNvPr id="6" name="Rektangel 5">
          <a:extLst>
            <a:ext uri="{FF2B5EF4-FFF2-40B4-BE49-F238E27FC236}">
              <a16:creationId xmlns:a16="http://schemas.microsoft.com/office/drawing/2014/main" id="{00000000-0008-0000-0400-000006000000}"/>
            </a:ext>
          </a:extLst>
        </xdr:cNvPr>
        <xdr:cNvSpPr/>
      </xdr:nvSpPr>
      <xdr:spPr>
        <a:xfrm>
          <a:off x="180975" y="488496"/>
          <a:ext cx="2076450" cy="2454729"/>
        </a:xfrm>
        <a:prstGeom prst="rect">
          <a:avLst/>
        </a:prstGeom>
        <a:noFill/>
        <a:ln w="2032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2</xdr:col>
      <xdr:colOff>95250</xdr:colOff>
      <xdr:row>20</xdr:row>
      <xdr:rowOff>57151</xdr:rowOff>
    </xdr:from>
    <xdr:to>
      <xdr:col>5</xdr:col>
      <xdr:colOff>28575</xdr:colOff>
      <xdr:row>31</xdr:row>
      <xdr:rowOff>104776</xdr:rowOff>
    </xdr:to>
    <xdr:sp macro="" textlink="">
      <xdr:nvSpPr>
        <xdr:cNvPr id="3" name="Rektangel 2">
          <a:extLst>
            <a:ext uri="{FF2B5EF4-FFF2-40B4-BE49-F238E27FC236}">
              <a16:creationId xmlns:a16="http://schemas.microsoft.com/office/drawing/2014/main" id="{00000000-0008-0000-0400-000003000000}"/>
            </a:ext>
          </a:extLst>
        </xdr:cNvPr>
        <xdr:cNvSpPr/>
      </xdr:nvSpPr>
      <xdr:spPr>
        <a:xfrm>
          <a:off x="3257550" y="4505326"/>
          <a:ext cx="3867150" cy="2286000"/>
        </a:xfrm>
        <a:prstGeom prst="rect">
          <a:avLst/>
        </a:prstGeom>
        <a:noFill/>
        <a:ln w="203200">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5</xdr:col>
      <xdr:colOff>200025</xdr:colOff>
      <xdr:row>20</xdr:row>
      <xdr:rowOff>19050</xdr:rowOff>
    </xdr:from>
    <xdr:to>
      <xdr:col>7</xdr:col>
      <xdr:colOff>1276350</xdr:colOff>
      <xdr:row>31</xdr:row>
      <xdr:rowOff>104775</xdr:rowOff>
    </xdr:to>
    <xdr:sp macro="" textlink="">
      <xdr:nvSpPr>
        <xdr:cNvPr id="7" name="Rektangel 6">
          <a:extLst>
            <a:ext uri="{FF2B5EF4-FFF2-40B4-BE49-F238E27FC236}">
              <a16:creationId xmlns:a16="http://schemas.microsoft.com/office/drawing/2014/main" id="{00000000-0008-0000-0400-000007000000}"/>
            </a:ext>
          </a:extLst>
        </xdr:cNvPr>
        <xdr:cNvSpPr/>
      </xdr:nvSpPr>
      <xdr:spPr>
        <a:xfrm>
          <a:off x="7296150" y="4467225"/>
          <a:ext cx="3629025" cy="2324100"/>
        </a:xfrm>
        <a:prstGeom prst="rect">
          <a:avLst/>
        </a:prstGeom>
        <a:noFill/>
        <a:ln w="203200">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28576</xdr:colOff>
          <xdr:row>3</xdr:row>
          <xdr:rowOff>66675</xdr:rowOff>
        </xdr:from>
        <xdr:to>
          <xdr:col>1</xdr:col>
          <xdr:colOff>2074546</xdr:colOff>
          <xdr:row>13</xdr:row>
          <xdr:rowOff>3342</xdr:rowOff>
        </xdr:to>
        <xdr:pic>
          <xdr:nvPicPr>
            <xdr:cNvPr id="2" name="Bildobjekt 1">
              <a:extLst>
                <a:ext uri="{FF2B5EF4-FFF2-40B4-BE49-F238E27FC236}">
                  <a16:creationId xmlns:a16="http://schemas.microsoft.com/office/drawing/2014/main" id="{00000000-0008-0000-0500-000002000000}"/>
                </a:ext>
              </a:extLst>
            </xdr:cNvPr>
            <xdr:cNvPicPr>
              <a:picLocks noChangeAspect="1"/>
              <a:extLst>
                <a:ext uri="{84589F7E-364E-4C9E-8A38-B11213B215E9}">
                  <a14:cameraTool cellRange="LOGGA1" spid="_x0000_s14071"/>
                </a:ext>
              </a:extLst>
            </xdr:cNvPicPr>
          </xdr:nvPicPr>
          <xdr:blipFill>
            <a:blip xmlns:r="http://schemas.openxmlformats.org/officeDocument/2006/relationships" r:embed="rId1"/>
            <a:stretch>
              <a:fillRect/>
            </a:stretch>
          </xdr:blipFill>
          <xdr:spPr>
            <a:xfrm>
              <a:off x="219076" y="552450"/>
              <a:ext cx="2057400" cy="269891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440952</xdr:colOff>
          <xdr:row>20</xdr:row>
          <xdr:rowOff>34851</xdr:rowOff>
        </xdr:from>
        <xdr:to>
          <xdr:col>4</xdr:col>
          <xdr:colOff>1082040</xdr:colOff>
          <xdr:row>31</xdr:row>
          <xdr:rowOff>2595</xdr:rowOff>
        </xdr:to>
        <xdr:pic>
          <xdr:nvPicPr>
            <xdr:cNvPr id="4" name="Bildobjekt 3">
              <a:extLst>
                <a:ext uri="{FF2B5EF4-FFF2-40B4-BE49-F238E27FC236}">
                  <a16:creationId xmlns:a16="http://schemas.microsoft.com/office/drawing/2014/main" id="{00000000-0008-0000-0500-000004000000}"/>
                </a:ext>
              </a:extLst>
            </xdr:cNvPr>
            <xdr:cNvPicPr>
              <a:picLocks noChangeAspect="1"/>
              <a:extLst>
                <a:ext uri="{84589F7E-364E-4C9E-8A38-B11213B215E9}">
                  <a14:cameraTool cellRange="GUIDE_1" spid="_x0000_s14072"/>
                </a:ext>
              </a:extLst>
            </xdr:cNvPicPr>
          </xdr:nvPicPr>
          <xdr:blipFill>
            <a:blip xmlns:r="http://schemas.openxmlformats.org/officeDocument/2006/relationships" r:embed="rId2"/>
            <a:stretch>
              <a:fillRect/>
            </a:stretch>
          </xdr:blipFill>
          <xdr:spPr>
            <a:xfrm>
              <a:off x="3431802" y="4644951"/>
              <a:ext cx="3769098" cy="2206119"/>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164103</xdr:colOff>
          <xdr:row>20</xdr:row>
          <xdr:rowOff>2802</xdr:rowOff>
        </xdr:from>
        <xdr:to>
          <xdr:col>7</xdr:col>
          <xdr:colOff>1143000</xdr:colOff>
          <xdr:row>31</xdr:row>
          <xdr:rowOff>16236</xdr:rowOff>
        </xdr:to>
        <xdr:pic>
          <xdr:nvPicPr>
            <xdr:cNvPr id="5" name="Bildobjekt 4">
              <a:extLst>
                <a:ext uri="{FF2B5EF4-FFF2-40B4-BE49-F238E27FC236}">
                  <a16:creationId xmlns:a16="http://schemas.microsoft.com/office/drawing/2014/main" id="{00000000-0008-0000-0500-000005000000}"/>
                </a:ext>
              </a:extLst>
            </xdr:cNvPr>
            <xdr:cNvPicPr>
              <a:picLocks noChangeAspect="1"/>
              <a:extLst>
                <a:ext uri="{84589F7E-364E-4C9E-8A38-B11213B215E9}">
                  <a14:cameraTool cellRange="GUIDE_2" spid="_x0000_s14073"/>
                </a:ext>
              </a:extLst>
            </xdr:cNvPicPr>
          </xdr:nvPicPr>
          <xdr:blipFill>
            <a:blip xmlns:r="http://schemas.openxmlformats.org/officeDocument/2006/relationships" r:embed="rId3"/>
            <a:stretch>
              <a:fillRect/>
            </a:stretch>
          </xdr:blipFill>
          <xdr:spPr>
            <a:xfrm>
              <a:off x="7565028" y="4612902"/>
              <a:ext cx="3531597" cy="2242284"/>
            </a:xfrm>
            <a:prstGeom prst="rect">
              <a:avLst/>
            </a:prstGeom>
          </xdr:spPr>
        </xdr:pic>
        <xdr:clientData/>
      </xdr:twoCellAnchor>
    </mc:Choice>
    <mc:Fallback/>
  </mc:AlternateContent>
  <xdr:twoCellAnchor>
    <xdr:from>
      <xdr:col>2</xdr:col>
      <xdr:colOff>419100</xdr:colOff>
      <xdr:row>20</xdr:row>
      <xdr:rowOff>47625</xdr:rowOff>
    </xdr:from>
    <xdr:to>
      <xdr:col>4</xdr:col>
      <xdr:colOff>1066800</xdr:colOff>
      <xdr:row>31</xdr:row>
      <xdr:rowOff>19050</xdr:rowOff>
    </xdr:to>
    <xdr:sp macro="" textlink="">
      <xdr:nvSpPr>
        <xdr:cNvPr id="7" name="Rektangel 6">
          <a:extLst>
            <a:ext uri="{FF2B5EF4-FFF2-40B4-BE49-F238E27FC236}">
              <a16:creationId xmlns:a16="http://schemas.microsoft.com/office/drawing/2014/main" id="{00000000-0008-0000-0500-000007000000}"/>
            </a:ext>
          </a:extLst>
        </xdr:cNvPr>
        <xdr:cNvSpPr/>
      </xdr:nvSpPr>
      <xdr:spPr>
        <a:xfrm>
          <a:off x="3409950" y="4657725"/>
          <a:ext cx="3781425" cy="2209800"/>
        </a:xfrm>
        <a:prstGeom prst="rect">
          <a:avLst/>
        </a:prstGeom>
        <a:noFill/>
        <a:ln w="203200">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5</xdr:col>
      <xdr:colOff>190500</xdr:colOff>
      <xdr:row>20</xdr:row>
      <xdr:rowOff>28575</xdr:rowOff>
    </xdr:from>
    <xdr:to>
      <xdr:col>7</xdr:col>
      <xdr:colOff>1190625</xdr:colOff>
      <xdr:row>31</xdr:row>
      <xdr:rowOff>47625</xdr:rowOff>
    </xdr:to>
    <xdr:sp macro="" textlink="">
      <xdr:nvSpPr>
        <xdr:cNvPr id="8" name="Rektangel 7">
          <a:extLst>
            <a:ext uri="{FF2B5EF4-FFF2-40B4-BE49-F238E27FC236}">
              <a16:creationId xmlns:a16="http://schemas.microsoft.com/office/drawing/2014/main" id="{00000000-0008-0000-0500-000008000000}"/>
            </a:ext>
          </a:extLst>
        </xdr:cNvPr>
        <xdr:cNvSpPr/>
      </xdr:nvSpPr>
      <xdr:spPr>
        <a:xfrm>
          <a:off x="7286625" y="4638675"/>
          <a:ext cx="3552825" cy="2257425"/>
        </a:xfrm>
        <a:prstGeom prst="rect">
          <a:avLst/>
        </a:prstGeom>
        <a:noFill/>
        <a:ln w="203200">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xdr:col>
      <xdr:colOff>9524</xdr:colOff>
      <xdr:row>3</xdr:row>
      <xdr:rowOff>76200</xdr:rowOff>
    </xdr:from>
    <xdr:to>
      <xdr:col>1</xdr:col>
      <xdr:colOff>2038349</xdr:colOff>
      <xdr:row>12</xdr:row>
      <xdr:rowOff>200025</xdr:rowOff>
    </xdr:to>
    <xdr:sp macro="" textlink="">
      <xdr:nvSpPr>
        <xdr:cNvPr id="9" name="Rektangel 8">
          <a:extLst>
            <a:ext uri="{FF2B5EF4-FFF2-40B4-BE49-F238E27FC236}">
              <a16:creationId xmlns:a16="http://schemas.microsoft.com/office/drawing/2014/main" id="{00000000-0008-0000-0500-000009000000}"/>
            </a:ext>
          </a:extLst>
        </xdr:cNvPr>
        <xdr:cNvSpPr/>
      </xdr:nvSpPr>
      <xdr:spPr>
        <a:xfrm>
          <a:off x="200024" y="561975"/>
          <a:ext cx="2028825" cy="2667000"/>
        </a:xfrm>
        <a:prstGeom prst="rect">
          <a:avLst/>
        </a:prstGeom>
        <a:noFill/>
        <a:ln w="762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314325</xdr:colOff>
      <xdr:row>22</xdr:row>
      <xdr:rowOff>361950</xdr:rowOff>
    </xdr:from>
    <xdr:to>
      <xdr:col>1</xdr:col>
      <xdr:colOff>3438525</xdr:colOff>
      <xdr:row>22</xdr:row>
      <xdr:rowOff>4432029</xdr:rowOff>
    </xdr:to>
    <xdr:pic>
      <xdr:nvPicPr>
        <xdr:cNvPr id="5" name="Bildobjekt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600" y="4591050"/>
          <a:ext cx="3124200" cy="4070079"/>
        </a:xfrm>
        <a:prstGeom prst="rect">
          <a:avLst/>
        </a:prstGeom>
      </xdr:spPr>
    </xdr:pic>
    <xdr:clientData/>
  </xdr:twoCellAnchor>
  <xdr:twoCellAnchor editAs="oneCell">
    <xdr:from>
      <xdr:col>2</xdr:col>
      <xdr:colOff>600075</xdr:colOff>
      <xdr:row>22</xdr:row>
      <xdr:rowOff>352425</xdr:rowOff>
    </xdr:from>
    <xdr:to>
      <xdr:col>2</xdr:col>
      <xdr:colOff>3790951</xdr:colOff>
      <xdr:row>22</xdr:row>
      <xdr:rowOff>4441986</xdr:rowOff>
    </xdr:to>
    <xdr:pic>
      <xdr:nvPicPr>
        <xdr:cNvPr id="7" name="Bildobjekt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67325" y="4581525"/>
          <a:ext cx="3190876" cy="4089561"/>
        </a:xfrm>
        <a:prstGeom prst="rect">
          <a:avLst/>
        </a:prstGeom>
      </xdr:spPr>
    </xdr:pic>
    <xdr:clientData/>
  </xdr:twoCellAnchor>
  <xdr:twoCellAnchor editAs="oneCell">
    <xdr:from>
      <xdr:col>1</xdr:col>
      <xdr:colOff>83632</xdr:colOff>
      <xdr:row>175</xdr:row>
      <xdr:rowOff>314326</xdr:rowOff>
    </xdr:from>
    <xdr:to>
      <xdr:col>1</xdr:col>
      <xdr:colOff>3859803</xdr:colOff>
      <xdr:row>175</xdr:row>
      <xdr:rowOff>2381250</xdr:rowOff>
    </xdr:to>
    <xdr:pic>
      <xdr:nvPicPr>
        <xdr:cNvPr id="3" name="Bildobjekt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59907" y="43824526"/>
          <a:ext cx="3776171" cy="2066924"/>
        </a:xfrm>
        <a:prstGeom prst="rect">
          <a:avLst/>
        </a:prstGeom>
      </xdr:spPr>
    </xdr:pic>
    <xdr:clientData/>
  </xdr:twoCellAnchor>
  <xdr:twoCellAnchor editAs="oneCell">
    <xdr:from>
      <xdr:col>2</xdr:col>
      <xdr:colOff>114324</xdr:colOff>
      <xdr:row>175</xdr:row>
      <xdr:rowOff>295275</xdr:rowOff>
    </xdr:from>
    <xdr:to>
      <xdr:col>2</xdr:col>
      <xdr:colOff>4000478</xdr:colOff>
      <xdr:row>175</xdr:row>
      <xdr:rowOff>2430069</xdr:rowOff>
    </xdr:to>
    <xdr:pic>
      <xdr:nvPicPr>
        <xdr:cNvPr id="6" name="Bildobjekt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4781574" y="43805475"/>
          <a:ext cx="3886154" cy="2134794"/>
        </a:xfrm>
        <a:prstGeom prst="rect">
          <a:avLst/>
        </a:prstGeom>
      </xdr:spPr>
    </xdr:pic>
    <xdr:clientData/>
  </xdr:twoCellAnchor>
  <xdr:twoCellAnchor editAs="oneCell">
    <xdr:from>
      <xdr:col>1</xdr:col>
      <xdr:colOff>46026</xdr:colOff>
      <xdr:row>176</xdr:row>
      <xdr:rowOff>190502</xdr:rowOff>
    </xdr:from>
    <xdr:to>
      <xdr:col>1</xdr:col>
      <xdr:colOff>3886200</xdr:colOff>
      <xdr:row>176</xdr:row>
      <xdr:rowOff>2293914</xdr:rowOff>
    </xdr:to>
    <xdr:pic>
      <xdr:nvPicPr>
        <xdr:cNvPr id="9" name="Bildobjekt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722301" y="46510577"/>
          <a:ext cx="3840174" cy="2103412"/>
        </a:xfrm>
        <a:prstGeom prst="rect">
          <a:avLst/>
        </a:prstGeom>
      </xdr:spPr>
    </xdr:pic>
    <xdr:clientData/>
  </xdr:twoCellAnchor>
  <xdr:twoCellAnchor editAs="oneCell">
    <xdr:from>
      <xdr:col>2</xdr:col>
      <xdr:colOff>178047</xdr:colOff>
      <xdr:row>176</xdr:row>
      <xdr:rowOff>217538</xdr:rowOff>
    </xdr:from>
    <xdr:to>
      <xdr:col>2</xdr:col>
      <xdr:colOff>3981450</xdr:colOff>
      <xdr:row>176</xdr:row>
      <xdr:rowOff>2297922</xdr:rowOff>
    </xdr:to>
    <xdr:pic>
      <xdr:nvPicPr>
        <xdr:cNvPr id="11" name="Bildobjekt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4845297" y="46537613"/>
          <a:ext cx="3803403" cy="20803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209551</xdr:colOff>
      <xdr:row>41</xdr:row>
      <xdr:rowOff>85725</xdr:rowOff>
    </xdr:from>
    <xdr:to>
      <xdr:col>2</xdr:col>
      <xdr:colOff>2552701</xdr:colOff>
      <xdr:row>41</xdr:row>
      <xdr:rowOff>1813106</xdr:rowOff>
    </xdr:to>
    <xdr:pic>
      <xdr:nvPicPr>
        <xdr:cNvPr id="3" name="Bildobjekt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05126" y="8258175"/>
          <a:ext cx="2343150" cy="1727381"/>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65AF9-0661-421F-BB0E-7323C69693B2}">
  <dimension ref="A1:R48"/>
  <sheetViews>
    <sheetView workbookViewId="0">
      <selection activeCell="E28" sqref="E28"/>
    </sheetView>
  </sheetViews>
  <sheetFormatPr defaultColWidth="0" defaultRowHeight="14.4" zeroHeight="1" x14ac:dyDescent="0.3"/>
  <cols>
    <col min="1" max="18" width="9.109375" customWidth="1"/>
    <col min="19" max="16384" width="9.109375" hidden="1"/>
  </cols>
  <sheetData>
    <row r="1" spans="1:18" x14ac:dyDescent="0.3">
      <c r="A1" s="1"/>
      <c r="B1" s="1"/>
      <c r="C1" s="1"/>
      <c r="D1" s="1"/>
      <c r="E1" s="1"/>
      <c r="F1" s="1"/>
      <c r="G1" s="1"/>
      <c r="H1" s="1"/>
      <c r="I1" s="1"/>
      <c r="J1" s="1"/>
      <c r="K1" s="1"/>
      <c r="L1" s="1"/>
      <c r="M1" s="1"/>
      <c r="N1" s="1"/>
      <c r="O1" s="1"/>
      <c r="P1" s="1"/>
      <c r="Q1" s="1"/>
      <c r="R1" s="1"/>
    </row>
    <row r="2" spans="1:18" x14ac:dyDescent="0.3">
      <c r="A2" s="1"/>
      <c r="B2" s="1"/>
      <c r="C2" s="1"/>
      <c r="D2" s="1"/>
      <c r="E2" s="1" t="str">
        <f>LNG!D180</f>
        <v>"NollCO2 baseline" flik</v>
      </c>
      <c r="F2" s="1"/>
      <c r="G2" s="1"/>
      <c r="H2" s="1"/>
      <c r="I2" s="1"/>
      <c r="J2" s="1"/>
      <c r="K2" s="1"/>
      <c r="L2" s="1"/>
      <c r="M2" s="1"/>
      <c r="N2" s="1"/>
      <c r="O2" s="1"/>
      <c r="P2" s="1"/>
      <c r="Q2" s="1"/>
      <c r="R2" s="1"/>
    </row>
    <row r="3" spans="1:18" x14ac:dyDescent="0.3">
      <c r="A3" s="1"/>
      <c r="B3" s="1"/>
      <c r="C3" s="1"/>
      <c r="D3" s="1"/>
      <c r="E3" s="1"/>
      <c r="F3" s="1"/>
      <c r="G3" s="1"/>
      <c r="H3" s="1"/>
      <c r="I3" s="1"/>
      <c r="J3" s="1"/>
      <c r="K3" s="1"/>
      <c r="L3" s="1"/>
      <c r="M3" s="1"/>
      <c r="N3" s="1"/>
      <c r="O3" s="1"/>
      <c r="P3" s="1"/>
      <c r="Q3" s="1"/>
      <c r="R3" s="1"/>
    </row>
    <row r="4" spans="1:18" x14ac:dyDescent="0.3">
      <c r="A4" s="1"/>
      <c r="B4" s="1"/>
      <c r="C4" s="1"/>
      <c r="D4" s="1"/>
      <c r="E4" s="150" t="str">
        <f>LNG!D182</f>
        <v>Fyll i de gula fälten i fliken ”NollCO2 baseline</v>
      </c>
      <c r="F4" s="151"/>
      <c r="G4" s="151"/>
      <c r="H4" s="151"/>
      <c r="I4" s="151"/>
      <c r="J4" s="151"/>
      <c r="K4" s="151"/>
      <c r="L4" s="151"/>
      <c r="M4" s="151"/>
      <c r="N4" s="151"/>
      <c r="O4" s="151"/>
      <c r="P4" s="151"/>
      <c r="Q4" s="152"/>
      <c r="R4" s="1"/>
    </row>
    <row r="5" spans="1:18" x14ac:dyDescent="0.3">
      <c r="A5" s="1"/>
      <c r="B5" s="1"/>
      <c r="C5" s="1"/>
      <c r="D5" s="1"/>
      <c r="E5" s="153"/>
      <c r="F5" s="154"/>
      <c r="G5" s="154"/>
      <c r="H5" s="154"/>
      <c r="I5" s="154"/>
      <c r="J5" s="154"/>
      <c r="K5" s="154"/>
      <c r="L5" s="154"/>
      <c r="M5" s="154"/>
      <c r="N5" s="154"/>
      <c r="O5" s="154"/>
      <c r="P5" s="154"/>
      <c r="Q5" s="155"/>
      <c r="R5" s="1"/>
    </row>
    <row r="6" spans="1:18" x14ac:dyDescent="0.3">
      <c r="A6" s="1"/>
      <c r="B6" s="1"/>
      <c r="C6" s="1"/>
      <c r="D6" s="1"/>
      <c r="E6" s="153"/>
      <c r="F6" s="154"/>
      <c r="G6" s="154"/>
      <c r="H6" s="154"/>
      <c r="I6" s="154"/>
      <c r="J6" s="154"/>
      <c r="K6" s="154"/>
      <c r="L6" s="154"/>
      <c r="M6" s="154"/>
      <c r="N6" s="154"/>
      <c r="O6" s="154"/>
      <c r="P6" s="154"/>
      <c r="Q6" s="155"/>
      <c r="R6" s="1"/>
    </row>
    <row r="7" spans="1:18" x14ac:dyDescent="0.3">
      <c r="A7" s="1"/>
      <c r="B7" s="1"/>
      <c r="C7" s="1"/>
      <c r="D7" s="1"/>
      <c r="E7" s="153"/>
      <c r="F7" s="154"/>
      <c r="G7" s="154"/>
      <c r="H7" s="154"/>
      <c r="I7" s="154"/>
      <c r="J7" s="154"/>
      <c r="K7" s="154"/>
      <c r="L7" s="154"/>
      <c r="M7" s="154"/>
      <c r="N7" s="154"/>
      <c r="O7" s="154"/>
      <c r="P7" s="154"/>
      <c r="Q7" s="155"/>
      <c r="R7" s="1"/>
    </row>
    <row r="8" spans="1:18" x14ac:dyDescent="0.3">
      <c r="A8" s="1"/>
      <c r="B8" s="1"/>
      <c r="C8" s="1"/>
      <c r="D8" s="1"/>
      <c r="E8" s="153"/>
      <c r="F8" s="154"/>
      <c r="G8" s="154"/>
      <c r="H8" s="154"/>
      <c r="I8" s="154"/>
      <c r="J8" s="154"/>
      <c r="K8" s="154"/>
      <c r="L8" s="154"/>
      <c r="M8" s="154"/>
      <c r="N8" s="154"/>
      <c r="O8" s="154"/>
      <c r="P8" s="154"/>
      <c r="Q8" s="155"/>
      <c r="R8" s="1"/>
    </row>
    <row r="9" spans="1:18" x14ac:dyDescent="0.3">
      <c r="A9" s="1"/>
      <c r="B9" s="1"/>
      <c r="C9" s="1"/>
      <c r="D9" s="1"/>
      <c r="E9" s="153"/>
      <c r="F9" s="154"/>
      <c r="G9" s="154"/>
      <c r="H9" s="154"/>
      <c r="I9" s="154"/>
      <c r="J9" s="154"/>
      <c r="K9" s="154"/>
      <c r="L9" s="154"/>
      <c r="M9" s="154"/>
      <c r="N9" s="154"/>
      <c r="O9" s="154"/>
      <c r="P9" s="154"/>
      <c r="Q9" s="155"/>
      <c r="R9" s="1"/>
    </row>
    <row r="10" spans="1:18" x14ac:dyDescent="0.3">
      <c r="A10" s="1"/>
      <c r="B10" s="1"/>
      <c r="C10" s="1"/>
      <c r="D10" s="1"/>
      <c r="E10" s="156"/>
      <c r="F10" s="157"/>
      <c r="G10" s="157"/>
      <c r="H10" s="157"/>
      <c r="I10" s="157"/>
      <c r="J10" s="157"/>
      <c r="K10" s="157"/>
      <c r="L10" s="157"/>
      <c r="M10" s="157"/>
      <c r="N10" s="157"/>
      <c r="O10" s="157"/>
      <c r="P10" s="157"/>
      <c r="Q10" s="158"/>
      <c r="R10" s="1"/>
    </row>
    <row r="11" spans="1:18" x14ac:dyDescent="0.3">
      <c r="A11" s="1"/>
      <c r="B11" s="1"/>
      <c r="C11" s="1"/>
      <c r="D11" s="1"/>
      <c r="E11" s="1"/>
      <c r="F11" s="1"/>
      <c r="G11" s="1"/>
      <c r="H11" s="1"/>
      <c r="I11" s="1"/>
      <c r="J11" s="1"/>
      <c r="K11" s="1"/>
      <c r="L11" s="1"/>
      <c r="M11" s="1"/>
      <c r="N11" s="1"/>
      <c r="O11" s="1"/>
      <c r="P11" s="1"/>
      <c r="Q11" s="1"/>
      <c r="R11" s="1"/>
    </row>
    <row r="12" spans="1:18" x14ac:dyDescent="0.3">
      <c r="A12" s="1"/>
      <c r="B12" s="1"/>
      <c r="C12" s="1"/>
      <c r="D12" s="1"/>
      <c r="E12" s="1" t="str">
        <f>LNG!D181</f>
        <v>"NO1/NO2/NO3/NO4" flikar</v>
      </c>
      <c r="F12" s="1"/>
      <c r="G12" s="1"/>
      <c r="H12" s="1"/>
      <c r="I12" s="1"/>
      <c r="J12" s="1"/>
      <c r="K12" s="1"/>
      <c r="L12" s="1"/>
      <c r="M12" s="1"/>
      <c r="N12" s="1"/>
      <c r="O12" s="1"/>
      <c r="P12" s="1"/>
      <c r="Q12" s="1"/>
      <c r="R12" s="1"/>
    </row>
    <row r="13" spans="1:18" ht="15" customHeight="1" x14ac:dyDescent="0.3">
      <c r="A13" s="1"/>
      <c r="B13" s="1"/>
      <c r="C13" s="1"/>
      <c r="D13" s="1"/>
      <c r="E13" s="150" t="str">
        <f>LNG!D179</f>
        <v>Flikarna ”NO1”, ”NO2”, ”NO3´” och ”NO4” representerar varje huskropp. Fyll i ALLA gula fält för respektive huskropp. Om projektet har flera identiska huskroppar (exempelvis radhus), fyll i antal i kolumnen ”Antal likadana huskroppar”. 
Ladda slutligen upp dokumentet i BGO. SGBC sammanställer ansökan och beräknar baseline och gränsvärde.”</v>
      </c>
      <c r="F13" s="151"/>
      <c r="G13" s="151"/>
      <c r="H13" s="151"/>
      <c r="I13" s="151"/>
      <c r="J13" s="151"/>
      <c r="K13" s="151"/>
      <c r="L13" s="151"/>
      <c r="M13" s="151"/>
      <c r="N13" s="151"/>
      <c r="O13" s="151"/>
      <c r="P13" s="151"/>
      <c r="Q13" s="152"/>
      <c r="R13" s="1"/>
    </row>
    <row r="14" spans="1:18" x14ac:dyDescent="0.3">
      <c r="A14" s="1"/>
      <c r="B14" s="1"/>
      <c r="C14" s="1"/>
      <c r="D14" s="1"/>
      <c r="E14" s="153"/>
      <c r="F14" s="154"/>
      <c r="G14" s="154"/>
      <c r="H14" s="154"/>
      <c r="I14" s="154"/>
      <c r="J14" s="154"/>
      <c r="K14" s="154"/>
      <c r="L14" s="154"/>
      <c r="M14" s="154"/>
      <c r="N14" s="154"/>
      <c r="O14" s="154"/>
      <c r="P14" s="154"/>
      <c r="Q14" s="155"/>
      <c r="R14" s="1"/>
    </row>
    <row r="15" spans="1:18" x14ac:dyDescent="0.3">
      <c r="A15" s="1"/>
      <c r="B15" s="1"/>
      <c r="C15" s="1"/>
      <c r="D15" s="1"/>
      <c r="E15" s="153"/>
      <c r="F15" s="154"/>
      <c r="G15" s="154"/>
      <c r="H15" s="154"/>
      <c r="I15" s="154"/>
      <c r="J15" s="154"/>
      <c r="K15" s="154"/>
      <c r="L15" s="154"/>
      <c r="M15" s="154"/>
      <c r="N15" s="154"/>
      <c r="O15" s="154"/>
      <c r="P15" s="154"/>
      <c r="Q15" s="155"/>
      <c r="R15" s="1"/>
    </row>
    <row r="16" spans="1:18" x14ac:dyDescent="0.3">
      <c r="A16" s="1"/>
      <c r="B16" s="1"/>
      <c r="C16" s="1"/>
      <c r="D16" s="1"/>
      <c r="E16" s="153"/>
      <c r="F16" s="154"/>
      <c r="G16" s="154"/>
      <c r="H16" s="154"/>
      <c r="I16" s="154"/>
      <c r="J16" s="154"/>
      <c r="K16" s="154"/>
      <c r="L16" s="154"/>
      <c r="M16" s="154"/>
      <c r="N16" s="154"/>
      <c r="O16" s="154"/>
      <c r="P16" s="154"/>
      <c r="Q16" s="155"/>
      <c r="R16" s="1"/>
    </row>
    <row r="17" spans="1:18" x14ac:dyDescent="0.3">
      <c r="A17" s="1"/>
      <c r="B17" s="1"/>
      <c r="C17" s="1"/>
      <c r="D17" s="1"/>
      <c r="E17" s="153"/>
      <c r="F17" s="154"/>
      <c r="G17" s="154"/>
      <c r="H17" s="154"/>
      <c r="I17" s="154"/>
      <c r="J17" s="154"/>
      <c r="K17" s="154"/>
      <c r="L17" s="154"/>
      <c r="M17" s="154"/>
      <c r="N17" s="154"/>
      <c r="O17" s="154"/>
      <c r="P17" s="154"/>
      <c r="Q17" s="155"/>
      <c r="R17" s="1"/>
    </row>
    <row r="18" spans="1:18" x14ac:dyDescent="0.3">
      <c r="A18" s="1"/>
      <c r="B18" s="1"/>
      <c r="C18" s="1"/>
      <c r="D18" s="1"/>
      <c r="E18" s="153"/>
      <c r="F18" s="154"/>
      <c r="G18" s="154"/>
      <c r="H18" s="154"/>
      <c r="I18" s="154"/>
      <c r="J18" s="154"/>
      <c r="K18" s="154"/>
      <c r="L18" s="154"/>
      <c r="M18" s="154"/>
      <c r="N18" s="154"/>
      <c r="O18" s="154"/>
      <c r="P18" s="154"/>
      <c r="Q18" s="155"/>
      <c r="R18" s="1"/>
    </row>
    <row r="19" spans="1:18" x14ac:dyDescent="0.3">
      <c r="A19" s="1"/>
      <c r="B19" s="1"/>
      <c r="C19" s="1"/>
      <c r="D19" s="1"/>
      <c r="E19" s="153"/>
      <c r="F19" s="154"/>
      <c r="G19" s="154"/>
      <c r="H19" s="154"/>
      <c r="I19" s="154"/>
      <c r="J19" s="154"/>
      <c r="K19" s="154"/>
      <c r="L19" s="154"/>
      <c r="M19" s="154"/>
      <c r="N19" s="154"/>
      <c r="O19" s="154"/>
      <c r="P19" s="154"/>
      <c r="Q19" s="155"/>
      <c r="R19" s="1"/>
    </row>
    <row r="20" spans="1:18" x14ac:dyDescent="0.3">
      <c r="A20" s="1"/>
      <c r="B20" s="1"/>
      <c r="C20" s="1"/>
      <c r="D20" s="1"/>
      <c r="E20" s="143"/>
      <c r="F20" s="144"/>
      <c r="G20" s="144"/>
      <c r="H20" s="144"/>
      <c r="I20" s="144"/>
      <c r="J20" s="144"/>
      <c r="K20" s="144"/>
      <c r="L20" s="144"/>
      <c r="M20" s="144"/>
      <c r="N20" s="144"/>
      <c r="O20" s="144"/>
      <c r="P20" s="144"/>
      <c r="Q20" s="145"/>
      <c r="R20" s="1"/>
    </row>
    <row r="21" spans="1:18" ht="19.5" customHeight="1" x14ac:dyDescent="0.3">
      <c r="A21" s="1"/>
      <c r="B21" s="1"/>
      <c r="C21" s="1"/>
      <c r="D21" s="1"/>
      <c r="E21" s="153" t="str">
        <f>LNG!D45</f>
        <v>Om matsal/restaurangdel är utformad som en avgränsad del anges den som egen huskropp intill angränsande huskropp. 
Om matsal/restaurang ingår i verksamheten anges den som en restaurangverksamhetsyta inuti verksamhetens huskropp. 
Idrottshall i en skola anges alltid som fristående byggnad. 
Samtliga hallbyggnader anges som fristående. Viktigt att ange hallbyggnadens taknockshöjd. 
Gym som är integrerat med annan verksamhet anges som en del av en blandverksamhet.</v>
      </c>
      <c r="F21" s="154"/>
      <c r="G21" s="154"/>
      <c r="H21" s="154"/>
      <c r="I21" s="154"/>
      <c r="J21" s="154"/>
      <c r="K21" s="154"/>
      <c r="L21" s="154"/>
      <c r="M21" s="154"/>
      <c r="N21" s="154"/>
      <c r="O21" s="154"/>
      <c r="P21" s="154"/>
      <c r="Q21" s="155"/>
      <c r="R21" s="1"/>
    </row>
    <row r="22" spans="1:18" ht="43.95" customHeight="1" x14ac:dyDescent="0.3">
      <c r="A22" s="1"/>
      <c r="B22" s="1"/>
      <c r="C22" s="1"/>
      <c r="D22" s="1"/>
      <c r="E22" s="153"/>
      <c r="F22" s="154"/>
      <c r="G22" s="154"/>
      <c r="H22" s="154"/>
      <c r="I22" s="154"/>
      <c r="J22" s="154"/>
      <c r="K22" s="154"/>
      <c r="L22" s="154"/>
      <c r="M22" s="154"/>
      <c r="N22" s="154"/>
      <c r="O22" s="154"/>
      <c r="P22" s="154"/>
      <c r="Q22" s="155"/>
      <c r="R22" s="1"/>
    </row>
    <row r="23" spans="1:18" ht="56.4" customHeight="1" x14ac:dyDescent="0.3">
      <c r="A23" s="1"/>
      <c r="B23" s="1"/>
      <c r="C23" s="1"/>
      <c r="D23" s="1"/>
      <c r="E23" s="153"/>
      <c r="F23" s="154"/>
      <c r="G23" s="154"/>
      <c r="H23" s="154"/>
      <c r="I23" s="154"/>
      <c r="J23" s="154"/>
      <c r="K23" s="154"/>
      <c r="L23" s="154"/>
      <c r="M23" s="154"/>
      <c r="N23" s="154"/>
      <c r="O23" s="154"/>
      <c r="P23" s="154"/>
      <c r="Q23" s="155"/>
      <c r="R23" s="1"/>
    </row>
    <row r="24" spans="1:18" ht="46.95" customHeight="1" x14ac:dyDescent="0.3">
      <c r="A24" s="1"/>
      <c r="B24" s="1"/>
      <c r="C24" s="1"/>
      <c r="D24" s="1"/>
      <c r="E24" s="153"/>
      <c r="F24" s="154"/>
      <c r="G24" s="154"/>
      <c r="H24" s="154"/>
      <c r="I24" s="154"/>
      <c r="J24" s="154"/>
      <c r="K24" s="154"/>
      <c r="L24" s="154"/>
      <c r="M24" s="154"/>
      <c r="N24" s="154"/>
      <c r="O24" s="154"/>
      <c r="P24" s="154"/>
      <c r="Q24" s="155"/>
      <c r="R24" s="1"/>
    </row>
    <row r="25" spans="1:18" ht="70.95" customHeight="1" x14ac:dyDescent="0.3">
      <c r="A25" s="1"/>
      <c r="B25" s="1"/>
      <c r="C25" s="1"/>
      <c r="D25" s="1"/>
      <c r="E25" s="153"/>
      <c r="F25" s="154"/>
      <c r="G25" s="154"/>
      <c r="H25" s="154"/>
      <c r="I25" s="154"/>
      <c r="J25" s="154"/>
      <c r="K25" s="154"/>
      <c r="L25" s="154"/>
      <c r="M25" s="154"/>
      <c r="N25" s="154"/>
      <c r="O25" s="154"/>
      <c r="P25" s="154"/>
      <c r="Q25" s="155"/>
      <c r="R25" s="1"/>
    </row>
    <row r="26" spans="1:18" ht="77.400000000000006" customHeight="1" x14ac:dyDescent="0.3">
      <c r="A26" s="1"/>
      <c r="B26" s="1"/>
      <c r="C26" s="1"/>
      <c r="D26" s="1"/>
      <c r="E26" s="153"/>
      <c r="F26" s="154"/>
      <c r="G26" s="154"/>
      <c r="H26" s="154"/>
      <c r="I26" s="154"/>
      <c r="J26" s="154"/>
      <c r="K26" s="154"/>
      <c r="L26" s="154"/>
      <c r="M26" s="154"/>
      <c r="N26" s="154"/>
      <c r="O26" s="154"/>
      <c r="P26" s="154"/>
      <c r="Q26" s="155"/>
      <c r="R26" s="1"/>
    </row>
    <row r="27" spans="1:18" x14ac:dyDescent="0.3">
      <c r="A27" s="1"/>
      <c r="B27" s="1"/>
      <c r="C27" s="1"/>
      <c r="D27" s="1"/>
      <c r="E27" s="143"/>
      <c r="F27" s="144"/>
      <c r="G27" s="144"/>
      <c r="H27" s="144"/>
      <c r="I27" s="144"/>
      <c r="J27" s="144"/>
      <c r="K27" s="144"/>
      <c r="L27" s="144"/>
      <c r="M27" s="144"/>
      <c r="N27" s="144"/>
      <c r="O27" s="144"/>
      <c r="P27" s="144"/>
      <c r="Q27" s="145"/>
      <c r="R27" s="1"/>
    </row>
    <row r="28" spans="1:18" x14ac:dyDescent="0.3">
      <c r="A28" s="1"/>
      <c r="B28" s="1"/>
      <c r="C28" s="1"/>
      <c r="D28" s="1"/>
      <c r="E28" s="146"/>
      <c r="F28" s="147"/>
      <c r="G28" s="147"/>
      <c r="H28" s="147"/>
      <c r="I28" s="147"/>
      <c r="J28" s="147"/>
      <c r="K28" s="147"/>
      <c r="L28" s="147"/>
      <c r="M28" s="147"/>
      <c r="N28" s="147"/>
      <c r="O28" s="147"/>
      <c r="P28" s="147"/>
      <c r="Q28" s="148"/>
      <c r="R28" s="1"/>
    </row>
    <row r="29" spans="1:18" x14ac:dyDescent="0.3">
      <c r="A29" s="1"/>
      <c r="B29" s="1"/>
      <c r="C29" s="1"/>
      <c r="D29" s="1"/>
      <c r="E29" s="144"/>
      <c r="F29" s="144"/>
      <c r="G29" s="144"/>
      <c r="H29" s="144"/>
      <c r="I29" s="144"/>
      <c r="J29" s="144"/>
      <c r="K29" s="144"/>
      <c r="L29" s="144"/>
      <c r="M29" s="144"/>
      <c r="N29" s="144"/>
      <c r="O29" s="144"/>
      <c r="P29" s="144"/>
      <c r="Q29" s="144"/>
      <c r="R29" s="1"/>
    </row>
    <row r="30" spans="1:18" x14ac:dyDescent="0.3">
      <c r="A30" s="1"/>
      <c r="B30" s="1"/>
      <c r="C30" s="1"/>
      <c r="D30" s="1"/>
      <c r="E30" s="144"/>
      <c r="F30" s="144"/>
      <c r="G30" s="144"/>
      <c r="H30" s="144"/>
      <c r="I30" s="144"/>
      <c r="J30" s="144"/>
      <c r="K30" s="144"/>
      <c r="L30" s="144"/>
      <c r="M30" s="144"/>
      <c r="N30" s="144"/>
      <c r="O30" s="144"/>
      <c r="P30" s="144"/>
      <c r="Q30" s="144"/>
      <c r="R30" s="1"/>
    </row>
    <row r="31" spans="1:18" x14ac:dyDescent="0.3">
      <c r="A31" s="1"/>
      <c r="B31" s="1"/>
      <c r="C31" s="1"/>
      <c r="D31" s="1"/>
      <c r="E31" s="144"/>
      <c r="F31" s="144"/>
      <c r="G31" s="144"/>
      <c r="H31" s="144"/>
      <c r="I31" s="144"/>
      <c r="J31" s="144"/>
      <c r="K31" s="144"/>
      <c r="L31" s="144"/>
      <c r="M31" s="144"/>
      <c r="N31" s="144"/>
      <c r="O31" s="144"/>
      <c r="P31" s="144"/>
      <c r="Q31" s="144"/>
      <c r="R31" s="1"/>
    </row>
    <row r="32" spans="1:18" hidden="1" x14ac:dyDescent="0.3">
      <c r="A32" s="1"/>
      <c r="B32" s="1"/>
      <c r="C32" s="1"/>
      <c r="D32" s="1"/>
      <c r="E32" s="144"/>
      <c r="F32" s="144"/>
      <c r="G32" s="144"/>
      <c r="H32" s="144"/>
      <c r="I32" s="144"/>
      <c r="J32" s="144"/>
      <c r="K32" s="144"/>
      <c r="L32" s="144"/>
      <c r="M32" s="144"/>
      <c r="N32" s="144"/>
      <c r="O32" s="144"/>
      <c r="P32" s="144"/>
      <c r="Q32" s="144"/>
      <c r="R32" s="1"/>
    </row>
    <row r="33" spans="1:18" hidden="1" x14ac:dyDescent="0.3">
      <c r="A33" s="1"/>
      <c r="B33" s="1"/>
      <c r="C33" s="1"/>
      <c r="D33" s="1"/>
      <c r="E33" s="1"/>
      <c r="F33" s="1"/>
      <c r="G33" s="1"/>
      <c r="H33" s="1"/>
      <c r="I33" s="1"/>
      <c r="J33" s="1"/>
      <c r="K33" s="1"/>
      <c r="L33" s="1"/>
      <c r="M33" s="1"/>
      <c r="N33" s="1"/>
      <c r="O33" s="1"/>
      <c r="P33" s="1"/>
      <c r="Q33" s="1"/>
      <c r="R33" s="1"/>
    </row>
    <row r="34" spans="1:18" hidden="1" x14ac:dyDescent="0.3">
      <c r="A34" s="1"/>
      <c r="B34" s="1"/>
      <c r="C34" s="1"/>
      <c r="D34" s="1"/>
      <c r="E34" s="1"/>
      <c r="F34" s="1"/>
      <c r="G34" s="1"/>
      <c r="H34" s="1"/>
      <c r="I34" s="1"/>
      <c r="J34" s="1"/>
      <c r="K34" s="1"/>
      <c r="L34" s="1"/>
      <c r="M34" s="1"/>
      <c r="N34" s="1"/>
      <c r="O34" s="1"/>
      <c r="P34" s="1"/>
      <c r="Q34" s="1"/>
      <c r="R34" s="1"/>
    </row>
    <row r="35" spans="1:18" hidden="1" x14ac:dyDescent="0.3">
      <c r="A35" s="1"/>
      <c r="B35" s="1"/>
      <c r="C35" s="1"/>
      <c r="D35" s="1"/>
      <c r="E35" s="1"/>
      <c r="F35" s="1"/>
      <c r="G35" s="1"/>
      <c r="H35" s="1"/>
      <c r="I35" s="1"/>
      <c r="J35" s="1"/>
      <c r="K35" s="1"/>
      <c r="L35" s="1"/>
      <c r="M35" s="1"/>
      <c r="N35" s="1"/>
      <c r="O35" s="1"/>
      <c r="P35" s="1"/>
      <c r="Q35" s="1"/>
      <c r="R35" s="1"/>
    </row>
    <row r="36" spans="1:18" hidden="1" x14ac:dyDescent="0.3">
      <c r="A36" s="1"/>
      <c r="B36" s="1"/>
      <c r="C36" s="1"/>
      <c r="D36" s="1"/>
      <c r="E36" s="1"/>
      <c r="F36" s="1"/>
      <c r="G36" s="1"/>
      <c r="H36" s="1"/>
      <c r="I36" s="1"/>
      <c r="J36" s="1"/>
      <c r="K36" s="1"/>
      <c r="L36" s="1"/>
      <c r="M36" s="1"/>
      <c r="N36" s="1"/>
      <c r="O36" s="1"/>
      <c r="P36" s="1"/>
      <c r="Q36" s="1"/>
      <c r="R36" s="1"/>
    </row>
    <row r="37" spans="1:18" hidden="1" x14ac:dyDescent="0.3">
      <c r="A37" s="1"/>
      <c r="B37" s="1"/>
      <c r="C37" s="1"/>
      <c r="D37" s="1"/>
      <c r="E37" s="1"/>
      <c r="F37" s="1"/>
      <c r="G37" s="1"/>
      <c r="H37" s="1"/>
      <c r="I37" s="1"/>
      <c r="J37" s="1"/>
      <c r="K37" s="1"/>
      <c r="L37" s="1"/>
      <c r="M37" s="1"/>
      <c r="N37" s="1"/>
      <c r="O37" s="1"/>
      <c r="P37" s="1"/>
      <c r="Q37" s="1"/>
      <c r="R37" s="1"/>
    </row>
    <row r="38" spans="1:18" hidden="1" x14ac:dyDescent="0.3">
      <c r="A38" s="1"/>
      <c r="B38" s="1"/>
      <c r="C38" s="1"/>
      <c r="D38" s="1"/>
      <c r="E38" s="1"/>
      <c r="F38" s="1"/>
      <c r="G38" s="1"/>
      <c r="H38" s="1"/>
      <c r="I38" s="1"/>
      <c r="J38" s="1"/>
      <c r="K38" s="1"/>
      <c r="L38" s="1"/>
      <c r="M38" s="1"/>
      <c r="N38" s="1"/>
      <c r="O38" s="1"/>
      <c r="P38" s="1"/>
      <c r="Q38" s="1"/>
      <c r="R38" s="1"/>
    </row>
    <row r="39" spans="1:18" hidden="1" x14ac:dyDescent="0.3">
      <c r="A39" s="1"/>
      <c r="B39" s="1"/>
      <c r="C39" s="1"/>
      <c r="D39" s="1"/>
      <c r="E39" s="1"/>
      <c r="F39" s="1"/>
      <c r="G39" s="1"/>
      <c r="H39" s="1"/>
      <c r="I39" s="1"/>
      <c r="J39" s="1"/>
      <c r="K39" s="1"/>
      <c r="L39" s="1"/>
      <c r="M39" s="1"/>
      <c r="N39" s="1"/>
      <c r="O39" s="1"/>
      <c r="P39" s="1"/>
      <c r="Q39" s="1"/>
      <c r="R39" s="1"/>
    </row>
    <row r="40" spans="1:18" hidden="1" x14ac:dyDescent="0.3">
      <c r="A40" s="1"/>
      <c r="B40" s="1"/>
      <c r="C40" s="1"/>
      <c r="D40" s="1"/>
      <c r="E40" s="1"/>
      <c r="F40" s="1"/>
      <c r="G40" s="1"/>
      <c r="H40" s="1"/>
      <c r="I40" s="1"/>
      <c r="J40" s="1"/>
      <c r="K40" s="1"/>
      <c r="L40" s="1"/>
      <c r="M40" s="1"/>
      <c r="N40" s="1"/>
      <c r="O40" s="1"/>
      <c r="P40" s="1"/>
      <c r="Q40" s="1"/>
      <c r="R40" s="1"/>
    </row>
    <row r="41" spans="1:18" hidden="1" x14ac:dyDescent="0.3">
      <c r="A41" s="1"/>
      <c r="B41" s="1"/>
      <c r="C41" s="1"/>
      <c r="D41" s="1"/>
      <c r="E41" s="1"/>
      <c r="F41" s="1"/>
      <c r="G41" s="1"/>
      <c r="H41" s="1"/>
      <c r="I41" s="1"/>
      <c r="J41" s="1"/>
      <c r="K41" s="1"/>
      <c r="L41" s="1"/>
      <c r="M41" s="1"/>
      <c r="N41" s="1"/>
      <c r="O41" s="1"/>
      <c r="P41" s="1"/>
      <c r="Q41" s="1"/>
      <c r="R41" s="1"/>
    </row>
    <row r="42" spans="1:18" hidden="1" x14ac:dyDescent="0.3">
      <c r="A42" s="1"/>
      <c r="B42" s="1"/>
      <c r="C42" s="1"/>
      <c r="D42" s="1"/>
      <c r="E42" s="1"/>
      <c r="F42" s="1"/>
      <c r="G42" s="1"/>
      <c r="H42" s="1"/>
      <c r="I42" s="1"/>
      <c r="J42" s="1"/>
      <c r="K42" s="1"/>
      <c r="L42" s="1"/>
      <c r="M42" s="1"/>
      <c r="N42" s="1"/>
      <c r="O42" s="1"/>
      <c r="P42" s="1"/>
      <c r="Q42" s="1"/>
      <c r="R42" s="1"/>
    </row>
    <row r="43" spans="1:18" hidden="1" x14ac:dyDescent="0.3">
      <c r="A43" s="1"/>
      <c r="B43" s="1"/>
      <c r="C43" s="1"/>
      <c r="D43" s="1"/>
      <c r="E43" s="1"/>
      <c r="F43" s="1"/>
      <c r="G43" s="1"/>
      <c r="H43" s="1"/>
      <c r="I43" s="1"/>
      <c r="J43" s="1"/>
      <c r="K43" s="1"/>
      <c r="L43" s="1"/>
      <c r="M43" s="1"/>
      <c r="N43" s="1"/>
      <c r="O43" s="1"/>
      <c r="P43" s="1"/>
      <c r="Q43" s="1"/>
      <c r="R43" s="1"/>
    </row>
    <row r="44" spans="1:18" hidden="1" x14ac:dyDescent="0.3">
      <c r="A44" s="1"/>
      <c r="B44" s="1"/>
      <c r="C44" s="1"/>
      <c r="D44" s="1"/>
      <c r="E44" s="1"/>
      <c r="F44" s="1"/>
      <c r="G44" s="1"/>
      <c r="H44" s="1"/>
      <c r="I44" s="1"/>
      <c r="J44" s="1"/>
      <c r="K44" s="1"/>
      <c r="L44" s="1"/>
      <c r="M44" s="1"/>
      <c r="N44" s="1"/>
      <c r="O44" s="1"/>
      <c r="P44" s="1"/>
      <c r="Q44" s="1"/>
      <c r="R44" s="1"/>
    </row>
    <row r="45" spans="1:18" hidden="1" x14ac:dyDescent="0.3">
      <c r="A45" s="1"/>
      <c r="B45" s="1"/>
      <c r="C45" s="1"/>
      <c r="D45" s="1"/>
      <c r="E45" s="1"/>
      <c r="F45" s="1"/>
      <c r="G45" s="1"/>
      <c r="H45" s="1"/>
      <c r="I45" s="1"/>
      <c r="J45" s="1"/>
      <c r="K45" s="1"/>
      <c r="L45" s="1"/>
      <c r="M45" s="1"/>
      <c r="N45" s="1"/>
      <c r="O45" s="1"/>
      <c r="P45" s="1"/>
      <c r="Q45" s="1"/>
      <c r="R45" s="1"/>
    </row>
    <row r="46" spans="1:18" hidden="1" x14ac:dyDescent="0.3">
      <c r="A46" s="1"/>
      <c r="B46" s="1"/>
      <c r="C46" s="1"/>
      <c r="D46" s="1"/>
      <c r="E46" s="1"/>
      <c r="F46" s="1"/>
      <c r="G46" s="1"/>
      <c r="H46" s="1"/>
      <c r="I46" s="1"/>
      <c r="J46" s="1"/>
      <c r="K46" s="1"/>
      <c r="L46" s="1"/>
      <c r="M46" s="1"/>
      <c r="N46" s="1"/>
      <c r="O46" s="1"/>
      <c r="P46" s="1"/>
      <c r="Q46" s="1"/>
      <c r="R46" s="1"/>
    </row>
    <row r="47" spans="1:18" hidden="1" x14ac:dyDescent="0.3">
      <c r="A47" s="1"/>
      <c r="B47" s="1"/>
      <c r="C47" s="1"/>
      <c r="D47" s="1"/>
      <c r="E47" s="1"/>
      <c r="F47" s="1"/>
      <c r="G47" s="1"/>
      <c r="H47" s="1"/>
      <c r="I47" s="1"/>
      <c r="J47" s="1"/>
      <c r="K47" s="1"/>
      <c r="L47" s="1"/>
      <c r="M47" s="1"/>
      <c r="N47" s="1"/>
      <c r="O47" s="1"/>
      <c r="P47" s="1"/>
      <c r="Q47" s="1"/>
      <c r="R47" s="1"/>
    </row>
    <row r="48" spans="1:18" hidden="1" x14ac:dyDescent="0.3">
      <c r="A48" s="1"/>
      <c r="B48" s="1"/>
      <c r="C48" s="1"/>
      <c r="D48" s="1"/>
      <c r="E48" s="1"/>
      <c r="F48" s="1"/>
      <c r="G48" s="1"/>
      <c r="H48" s="1"/>
      <c r="I48" s="1"/>
      <c r="J48" s="1"/>
      <c r="K48" s="1"/>
      <c r="L48" s="1"/>
      <c r="M48" s="1"/>
      <c r="N48" s="1"/>
      <c r="O48" s="1"/>
      <c r="P48" s="1"/>
      <c r="Q48" s="1"/>
      <c r="R48" s="1"/>
    </row>
  </sheetData>
  <sheetProtection algorithmName="SHA-512" hashValue="uJyy9h8MGSNWDlET/36iLDqDItAU6QYdilMZKmAPhq3Q1jryXHK/yrTJ40Sx0L36jNAegOrgs9es7uvDxNCePg==" saltValue="7/rq4OjegytyIFTE0uvAdQ==" spinCount="100000" sheet="1" objects="1" scenarios="1"/>
  <mergeCells count="3">
    <mergeCell ref="E4:Q10"/>
    <mergeCell ref="E13:Q19"/>
    <mergeCell ref="E21:Q26"/>
  </mergeCell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3B818-F75C-4C3C-BD39-2A3FE884255F}">
  <sheetPr codeName="Blad9"/>
  <dimension ref="A1:AF37"/>
  <sheetViews>
    <sheetView workbookViewId="0">
      <selection activeCell="A37" sqref="A37"/>
    </sheetView>
  </sheetViews>
  <sheetFormatPr defaultRowHeight="14.4" x14ac:dyDescent="0.3"/>
  <cols>
    <col min="2" max="2" width="39.5546875" customWidth="1"/>
    <col min="3" max="3" width="14.109375" customWidth="1"/>
    <col min="23" max="23" width="22.44140625" customWidth="1"/>
    <col min="24" max="24" width="20.88671875" customWidth="1"/>
    <col min="25" max="25" width="25.88671875" customWidth="1"/>
    <col min="26" max="26" width="23.109375" customWidth="1"/>
    <col min="28" max="32" width="18.6640625" customWidth="1"/>
  </cols>
  <sheetData>
    <row r="1" spans="2:32" x14ac:dyDescent="0.3">
      <c r="B1" t="s">
        <v>6</v>
      </c>
      <c r="C1">
        <f>BTA_LJUS+BTA_MÖRK</f>
        <v>0</v>
      </c>
    </row>
    <row r="2" spans="2:32" x14ac:dyDescent="0.3">
      <c r="B2" t="s">
        <v>332</v>
      </c>
      <c r="C2" s="20" cm="1">
        <f t="array" ref="C2">SUMPRODUCT((C$4:V$4="U. M.")*C6:V21)+SUMPRODUCT((C$4:V$4="SOUTERRÄNG U. M.")*C6:V21)+0.5*SUMPRODUCT((C$4:V$4="SOUTERRÄNG")*C6:V21)</f>
        <v>0</v>
      </c>
      <c r="D2" s="20"/>
      <c r="E2" s="20"/>
      <c r="F2" s="20"/>
      <c r="G2" s="20"/>
      <c r="H2" s="20"/>
      <c r="I2" s="20"/>
      <c r="J2" s="20"/>
      <c r="K2" s="20"/>
      <c r="L2" s="20"/>
      <c r="M2" s="20"/>
      <c r="N2" s="20"/>
      <c r="O2" s="20"/>
      <c r="P2" s="20"/>
      <c r="Q2" s="20"/>
      <c r="R2" s="20"/>
      <c r="S2" s="20"/>
      <c r="T2" s="20"/>
      <c r="U2" s="20"/>
      <c r="V2" s="20"/>
      <c r="W2" s="20"/>
      <c r="X2" s="20"/>
    </row>
    <row r="3" spans="2:32" x14ac:dyDescent="0.3">
      <c r="B3" t="s">
        <v>333</v>
      </c>
      <c r="C3" s="20" cm="1">
        <f t="array" ref="C3">SUMPRODUCT((C$4:V$4="O. M.")*C6:V21)+SUMPRODUCT((C$4:V$4="SOUTERRÄNG O. M.")*C6:V21)+SUMPRODUCT((C$4:V$4="MARKPLAN")*C6:V21)+0.5*SUMPRODUCT((C$4:V$4="SOUTERRÄNG")*C6:V21)</f>
        <v>0</v>
      </c>
      <c r="D3" s="20"/>
      <c r="E3" s="20"/>
      <c r="F3" s="20"/>
      <c r="G3" s="20"/>
      <c r="H3" s="20"/>
      <c r="I3" s="20"/>
      <c r="J3" s="20"/>
      <c r="K3" s="20"/>
      <c r="L3" s="20"/>
      <c r="M3" s="20"/>
      <c r="N3" s="20"/>
      <c r="O3" s="20"/>
      <c r="P3" s="20"/>
      <c r="Q3" s="20"/>
      <c r="R3" s="20"/>
      <c r="S3" s="20"/>
      <c r="T3" s="20"/>
      <c r="U3" s="20"/>
      <c r="V3" s="20"/>
      <c r="W3" s="20"/>
      <c r="X3" s="20"/>
    </row>
    <row r="4" spans="2:32" x14ac:dyDescent="0.3">
      <c r="C4" s="40" t="str">
        <f>IF(OR('NO3'!C50=LNG!$C$47,'NO3'!C50=LNG!$B$47),LNG!$B$47,IF(OR('NO3'!C50=LNG!$C$48,'NO3'!C50=LNG!$B$48),LNG!$B$48,IF(OR('NO3'!C50=LNG!$C$49,'NO3'!C50=LNG!$B$49),LNG!$B$49,IF(OR('NO3'!C50=LNG!$C$50,'NO3'!C50=LNG!$B$50),LNG!$B$50,IF(OR('NO3'!C50=LNG!$C$51,'NO3'!C50=LNG!$B$51),LNG!$B$51,IF(OR('NO3'!C50=LNG!$C$52,'NO3'!C50=LNG!$B$52),LNG!$B$52,""))))))</f>
        <v>MARKPLAN</v>
      </c>
      <c r="D4" s="40" t="str">
        <f>IF(OR('NO3'!D50=LNG!$C$47,'NO3'!D50=LNG!$B$47),LNG!$B$47,IF(OR('NO3'!D50=LNG!$C$48,'NO3'!D50=LNG!$B$48),LNG!$B$48,IF(OR('NO3'!D50=LNG!$C$49,'NO3'!D50=LNG!$B$49),LNG!$B$49,IF(OR('NO3'!D50=LNG!$C$50,'NO3'!D50=LNG!$B$50),LNG!$B$50,IF(OR('NO3'!D50=LNG!$C$51,'NO3'!D50=LNG!$B$51),LNG!$B$51,IF(OR('NO3'!D50=LNG!$C$52,'NO3'!D50=LNG!$B$52),LNG!$B$52,""))))))</f>
        <v/>
      </c>
      <c r="E4" s="40" t="str">
        <f>IF(OR('NO3'!E50=LNG!$C$47,'NO3'!E50=LNG!$B$47),LNG!$B$47,IF(OR('NO3'!E50=LNG!$C$48,'NO3'!E50=LNG!$B$48),LNG!$B$48,IF(OR('NO3'!E50=LNG!$C$49,'NO3'!E50=LNG!$B$49),LNG!$B$49,IF(OR('NO3'!E50=LNG!$C$50,'NO3'!E50=LNG!$B$50),LNG!$B$50,IF(OR('NO3'!E50=LNG!$C$51,'NO3'!E50=LNG!$B$51),LNG!$B$51,IF(OR('NO3'!E50=LNG!$C$52,'NO3'!E50=LNG!$B$52),LNG!$B$52,""))))))</f>
        <v/>
      </c>
      <c r="F4" s="40" t="str">
        <f>IF(OR('NO3'!F50=LNG!$C$47,'NO3'!F50=LNG!$B$47),LNG!$B$47,IF(OR('NO3'!F50=LNG!$C$48,'NO3'!F50=LNG!$B$48),LNG!$B$48,IF(OR('NO3'!F50=LNG!$C$49,'NO3'!F50=LNG!$B$49),LNG!$B$49,IF(OR('NO3'!F50=LNG!$C$50,'NO3'!F50=LNG!$B$50),LNG!$B$50,IF(OR('NO3'!F50=LNG!$C$51,'NO3'!F50=LNG!$B$51),LNG!$B$51,IF(OR('NO3'!F50=LNG!$C$52,'NO3'!F50=LNG!$B$52),LNG!$B$52,""))))))</f>
        <v/>
      </c>
      <c r="G4" s="40" t="str">
        <f>IF(OR('NO3'!G50=LNG!$C$47,'NO3'!G50=LNG!$B$47),LNG!$B$47,IF(OR('NO3'!G50=LNG!$C$48,'NO3'!G50=LNG!$B$48),LNG!$B$48,IF(OR('NO3'!G50=LNG!$C$49,'NO3'!G50=LNG!$B$49),LNG!$B$49,IF(OR('NO3'!G50=LNG!$C$50,'NO3'!G50=LNG!$B$50),LNG!$B$50,IF(OR('NO3'!G50=LNG!$C$51,'NO3'!G50=LNG!$B$51),LNG!$B$51,IF(OR('NO3'!G50=LNG!$C$52,'NO3'!G50=LNG!$B$52),LNG!$B$52,""))))))</f>
        <v/>
      </c>
      <c r="H4" s="40" t="str">
        <f>IF(OR('NO3'!H50=LNG!$C$47,'NO3'!H50=LNG!$B$47),LNG!$B$47,IF(OR('NO3'!H50=LNG!$C$48,'NO3'!H50=LNG!$B$48),LNG!$B$48,IF(OR('NO3'!H50=LNG!$C$49,'NO3'!H50=LNG!$B$49),LNG!$B$49,IF(OR('NO3'!H50=LNG!$C$50,'NO3'!H50=LNG!$B$50),LNG!$B$50,IF(OR('NO3'!H50=LNG!$C$51,'NO3'!H50=LNG!$B$51),LNG!$B$51,IF(OR('NO3'!H50=LNG!$C$52,'NO3'!H50=LNG!$B$52),LNG!$B$52,""))))))</f>
        <v/>
      </c>
      <c r="I4" s="40" t="str">
        <f>IF(OR('NO3'!I50=LNG!$C$47,'NO3'!I50=LNG!$B$47),LNG!$B$47,IF(OR('NO3'!I50=LNG!$C$48,'NO3'!I50=LNG!$B$48),LNG!$B$48,IF(OR('NO3'!I50=LNG!$C$49,'NO3'!I50=LNG!$B$49),LNG!$B$49,IF(OR('NO3'!I50=LNG!$C$50,'NO3'!I50=LNG!$B$50),LNG!$B$50,IF(OR('NO3'!I50=LNG!$C$51,'NO3'!I50=LNG!$B$51),LNG!$B$51,IF(OR('NO3'!I50=LNG!$C$52,'NO3'!I50=LNG!$B$52),LNG!$B$52,""))))))</f>
        <v/>
      </c>
      <c r="J4" s="40" t="str">
        <f>IF(OR('NO3'!J50=LNG!$C$47,'NO3'!J50=LNG!$B$47),LNG!$B$47,IF(OR('NO3'!J50=LNG!$C$48,'NO3'!J50=LNG!$B$48),LNG!$B$48,IF(OR('NO3'!J50=LNG!$C$49,'NO3'!J50=LNG!$B$49),LNG!$B$49,IF(OR('NO3'!J50=LNG!$C$50,'NO3'!J50=LNG!$B$50),LNG!$B$50,IF(OR('NO3'!J50=LNG!$C$51,'NO3'!J50=LNG!$B$51),LNG!$B$51,IF(OR('NO3'!J50=LNG!$C$52,'NO3'!J50=LNG!$B$52),LNG!$B$52,""))))))</f>
        <v/>
      </c>
      <c r="K4" s="40" t="str">
        <f>IF(OR('NO3'!K50=LNG!$C$47,'NO3'!K50=LNG!$B$47),LNG!$B$47,IF(OR('NO3'!K50=LNG!$C$48,'NO3'!K50=LNG!$B$48),LNG!$B$48,IF(OR('NO3'!K50=LNG!$C$49,'NO3'!K50=LNG!$B$49),LNG!$B$49,IF(OR('NO3'!K50=LNG!$C$50,'NO3'!K50=LNG!$B$50),LNG!$B$50,IF(OR('NO3'!K50=LNG!$C$51,'NO3'!K50=LNG!$B$51),LNG!$B$51,IF(OR('NO3'!K50=LNG!$C$52,'NO3'!K50=LNG!$B$52),LNG!$B$52,""))))))</f>
        <v/>
      </c>
      <c r="L4" s="40" t="str">
        <f>IF(OR('NO3'!L50=LNG!$C$47,'NO3'!L50=LNG!$B$47),LNG!$B$47,IF(OR('NO3'!L50=LNG!$C$48,'NO3'!L50=LNG!$B$48),LNG!$B$48,IF(OR('NO3'!L50=LNG!$C$49,'NO3'!L50=LNG!$B$49),LNG!$B$49,IF(OR('NO3'!L50=LNG!$C$50,'NO3'!L50=LNG!$B$50),LNG!$B$50,IF(OR('NO3'!L50=LNG!$C$51,'NO3'!L50=LNG!$B$51),LNG!$B$51,IF(OR('NO3'!L50=LNG!$C$52,'NO3'!L50=LNG!$B$52),LNG!$B$52,""))))))</f>
        <v/>
      </c>
      <c r="M4" s="40" t="str">
        <f>IF(OR('NO3'!M50=LNG!$C$47,'NO3'!M50=LNG!$B$47),LNG!$B$47,IF(OR('NO3'!M50=LNG!$C$48,'NO3'!M50=LNG!$B$48),LNG!$B$48,IF(OR('NO3'!M50=LNG!$C$49,'NO3'!M50=LNG!$B$49),LNG!$B$49,IF(OR('NO3'!M50=LNG!$C$50,'NO3'!M50=LNG!$B$50),LNG!$B$50,IF(OR('NO3'!M50=LNG!$C$51,'NO3'!M50=LNG!$B$51),LNG!$B$51,IF(OR('NO3'!M50=LNG!$C$52,'NO3'!M50=LNG!$B$52),LNG!$B$52,""))))))</f>
        <v/>
      </c>
      <c r="N4" s="40" t="str">
        <f>IF(OR('NO3'!N50=LNG!$C$47,'NO3'!N50=LNG!$B$47),LNG!$B$47,IF(OR('NO3'!N50=LNG!$C$48,'NO3'!N50=LNG!$B$48),LNG!$B$48,IF(OR('NO3'!N50=LNG!$C$49,'NO3'!N50=LNG!$B$49),LNG!$B$49,IF(OR('NO3'!N50=LNG!$C$50,'NO3'!N50=LNG!$B$50),LNG!$B$50,IF(OR('NO3'!N50=LNG!$C$51,'NO3'!N50=LNG!$B$51),LNG!$B$51,IF(OR('NO3'!N50=LNG!$C$52,'NO3'!N50=LNG!$B$52),LNG!$B$52,""))))))</f>
        <v/>
      </c>
      <c r="O4" s="40" t="str">
        <f>IF(OR('NO3'!O50=LNG!$C$47,'NO3'!O50=LNG!$B$47),LNG!$B$47,IF(OR('NO3'!O50=LNG!$C$48,'NO3'!O50=LNG!$B$48),LNG!$B$48,IF(OR('NO3'!O50=LNG!$C$49,'NO3'!O50=LNG!$B$49),LNG!$B$49,IF(OR('NO3'!O50=LNG!$C$50,'NO3'!O50=LNG!$B$50),LNG!$B$50,IF(OR('NO3'!O50=LNG!$C$51,'NO3'!O50=LNG!$B$51),LNG!$B$51,IF(OR('NO3'!O50=LNG!$C$52,'NO3'!O50=LNG!$B$52),LNG!$B$52,""))))))</f>
        <v/>
      </c>
      <c r="P4" s="40" t="str">
        <f>IF(OR('NO3'!P50=LNG!$C$47,'NO3'!P50=LNG!$B$47),LNG!$B$47,IF(OR('NO3'!P50=LNG!$C$48,'NO3'!P50=LNG!$B$48),LNG!$B$48,IF(OR('NO3'!P50=LNG!$C$49,'NO3'!P50=LNG!$B$49),LNG!$B$49,IF(OR('NO3'!P50=LNG!$C$50,'NO3'!P50=LNG!$B$50),LNG!$B$50,IF(OR('NO3'!P50=LNG!$C$51,'NO3'!P50=LNG!$B$51),LNG!$B$51,IF(OR('NO3'!P50=LNG!$C$52,'NO3'!P50=LNG!$B$52),LNG!$B$52,""))))))</f>
        <v/>
      </c>
      <c r="Q4" s="40" t="str">
        <f>IF(OR('NO3'!Q50=LNG!$C$47,'NO3'!Q50=LNG!$B$47),LNG!$B$47,IF(OR('NO3'!Q50=LNG!$C$48,'NO3'!Q50=LNG!$B$48),LNG!$B$48,IF(OR('NO3'!Q50=LNG!$C$49,'NO3'!Q50=LNG!$B$49),LNG!$B$49,IF(OR('NO3'!Q50=LNG!$C$50,'NO3'!Q50=LNG!$B$50),LNG!$B$50,IF(OR('NO3'!Q50=LNG!$C$51,'NO3'!Q50=LNG!$B$51),LNG!$B$51,IF(OR('NO3'!Q50=LNG!$C$52,'NO3'!Q50=LNG!$B$52),LNG!$B$52,""))))))</f>
        <v/>
      </c>
      <c r="R4" s="40" t="str">
        <f>IF(OR('NO3'!R50=LNG!$C$47,'NO3'!R50=LNG!$B$47),LNG!$B$47,IF(OR('NO3'!R50=LNG!$C$48,'NO3'!R50=LNG!$B$48),LNG!$B$48,IF(OR('NO3'!R50=LNG!$C$49,'NO3'!R50=LNG!$B$49),LNG!$B$49,IF(OR('NO3'!R50=LNG!$C$50,'NO3'!R50=LNG!$B$50),LNG!$B$50,IF(OR('NO3'!R50=LNG!$C$51,'NO3'!R50=LNG!$B$51),LNG!$B$51,IF(OR('NO3'!R50=LNG!$C$52,'NO3'!R50=LNG!$B$52),LNG!$B$52,""))))))</f>
        <v/>
      </c>
      <c r="S4" s="40" t="str">
        <f>IF(OR('NO3'!S50=LNG!$C$47,'NO3'!S50=LNG!$B$47),LNG!$B$47,IF(OR('NO3'!S50=LNG!$C$48,'NO3'!S50=LNG!$B$48),LNG!$B$48,IF(OR('NO3'!S50=LNG!$C$49,'NO3'!S50=LNG!$B$49),LNG!$B$49,IF(OR('NO3'!S50=LNG!$C$50,'NO3'!S50=LNG!$B$50),LNG!$B$50,IF(OR('NO3'!S50=LNG!$C$51,'NO3'!S50=LNG!$B$51),LNG!$B$51,IF(OR('NO3'!S50=LNG!$C$52,'NO3'!S50=LNG!$B$52),LNG!$B$52,""))))))</f>
        <v/>
      </c>
      <c r="T4" s="40" t="str">
        <f>IF(OR('NO3'!T50=LNG!$C$47,'NO3'!T50=LNG!$B$47),LNG!$B$47,IF(OR('NO3'!T50=LNG!$C$48,'NO3'!T50=LNG!$B$48),LNG!$B$48,IF(OR('NO3'!T50=LNG!$C$49,'NO3'!T50=LNG!$B$49),LNG!$B$49,IF(OR('NO3'!T50=LNG!$C$50,'NO3'!T50=LNG!$B$50),LNG!$B$50,IF(OR('NO3'!T50=LNG!$C$51,'NO3'!T50=LNG!$B$51),LNG!$B$51,IF(OR('NO3'!T50=LNG!$C$52,'NO3'!T50=LNG!$B$52),LNG!$B$52,""))))))</f>
        <v/>
      </c>
      <c r="U4" s="40" t="str">
        <f>IF(OR('NO3'!U50=LNG!$C$47,'NO3'!U50=LNG!$B$47),LNG!$B$47,IF(OR('NO3'!U50=LNG!$C$48,'NO3'!U50=LNG!$B$48),LNG!$B$48,IF(OR('NO3'!U50=LNG!$C$49,'NO3'!U50=LNG!$B$49),LNG!$B$49,IF(OR('NO3'!U50=LNG!$C$50,'NO3'!U50=LNG!$B$50),LNG!$B$50,IF(OR('NO3'!U50=LNG!$C$51,'NO3'!U50=LNG!$B$51),LNG!$B$51,IF(OR('NO3'!U50=LNG!$C$52,'NO3'!U50=LNG!$B$52),LNG!$B$52,""))))))</f>
        <v/>
      </c>
      <c r="V4" s="40" t="str">
        <f>IF(OR('NO3'!V50=LNG!$C$47,'NO3'!V50=LNG!$B$47),LNG!$B$47,IF(OR('NO3'!V50=LNG!$C$48,'NO3'!V50=LNG!$B$48),LNG!$B$48,IF(OR('NO3'!V50=LNG!$C$49,'NO3'!V50=LNG!$B$49),LNG!$B$49,IF(OR('NO3'!V50=LNG!$C$50,'NO3'!V50=LNG!$B$50),LNG!$B$50,IF(OR('NO3'!V50=LNG!$C$51,'NO3'!V50=LNG!$B$51),LNG!$B$51,IF(OR('NO3'!V50=LNG!$C$52,'NO3'!V50=LNG!$B$52),LNG!$B$52,""))))))</f>
        <v/>
      </c>
    </row>
    <row r="5" spans="2:32" x14ac:dyDescent="0.3">
      <c r="B5" t="s">
        <v>31</v>
      </c>
      <c r="C5" s="40">
        <f>'NO3'!C51</f>
        <v>0</v>
      </c>
      <c r="D5" s="41" t="str">
        <f>'NO3'!D51</f>
        <v/>
      </c>
      <c r="E5" s="41" t="str">
        <f>'NO3'!E51</f>
        <v/>
      </c>
      <c r="F5" s="41" t="str">
        <f>'NO3'!F51</f>
        <v/>
      </c>
      <c r="G5" s="41" t="str">
        <f>'NO3'!G51</f>
        <v/>
      </c>
      <c r="H5" s="41" t="str">
        <f>'NO3'!H51</f>
        <v/>
      </c>
      <c r="I5" s="41" t="str">
        <f>'NO3'!I51</f>
        <v/>
      </c>
      <c r="J5" s="41" t="str">
        <f>'NO3'!J51</f>
        <v/>
      </c>
      <c r="K5" s="41" t="str">
        <f>'NO3'!K51</f>
        <v/>
      </c>
      <c r="L5" s="41" t="str">
        <f>'NO3'!L51</f>
        <v/>
      </c>
      <c r="M5" s="41" t="str">
        <f>'NO3'!M51</f>
        <v/>
      </c>
      <c r="N5" s="41" t="str">
        <f>'NO3'!N51</f>
        <v/>
      </c>
      <c r="O5" s="41" t="str">
        <f>'NO3'!O51</f>
        <v/>
      </c>
      <c r="P5" s="41" t="str">
        <f>'NO3'!P51</f>
        <v/>
      </c>
      <c r="Q5" s="41" t="str">
        <f>'NO3'!Q51</f>
        <v/>
      </c>
      <c r="R5" s="41" t="str">
        <f>'NO3'!R51</f>
        <v/>
      </c>
      <c r="S5" s="41" t="str">
        <f>'NO3'!S51</f>
        <v/>
      </c>
      <c r="T5" s="41" t="str">
        <f>'NO3'!T51</f>
        <v/>
      </c>
      <c r="U5" s="41" t="str">
        <f>'NO3'!U51</f>
        <v/>
      </c>
      <c r="V5" s="41" t="str">
        <f>'NO3'!V51</f>
        <v/>
      </c>
      <c r="W5" s="21" t="s">
        <v>33</v>
      </c>
      <c r="X5" s="21" t="s">
        <v>34</v>
      </c>
      <c r="Y5" s="21" t="s">
        <v>35</v>
      </c>
      <c r="Z5" s="21" t="s">
        <v>5</v>
      </c>
      <c r="AB5" t="s">
        <v>110</v>
      </c>
      <c r="AC5" t="s">
        <v>111</v>
      </c>
      <c r="AD5" t="s">
        <v>112</v>
      </c>
      <c r="AE5" t="s">
        <v>113</v>
      </c>
      <c r="AF5" t="s">
        <v>114</v>
      </c>
    </row>
    <row r="6" spans="2:32" x14ac:dyDescent="0.3">
      <c r="B6" t="str">
        <f>LNG!B3</f>
        <v>Garage</v>
      </c>
      <c r="C6" s="2">
        <f>IF('NO3'!C$50&lt;&gt;"",'NO3'!C52,0)</f>
        <v>0</v>
      </c>
      <c r="D6" s="2">
        <f>IF('NO3'!D$50&lt;&gt;"",'NO3'!D52,0)</f>
        <v>0</v>
      </c>
      <c r="E6" s="2">
        <f>IF('NO3'!E$50&lt;&gt;"",'NO3'!E52,0)</f>
        <v>0</v>
      </c>
      <c r="F6" s="2">
        <f>IF('NO3'!F$50&lt;&gt;"",'NO3'!F52,0)</f>
        <v>0</v>
      </c>
      <c r="G6" s="2">
        <f>IF('NO3'!G$50&lt;&gt;"",'NO3'!G52,0)</f>
        <v>0</v>
      </c>
      <c r="H6" s="2">
        <f>IF('NO3'!H$50&lt;&gt;"",'NO3'!H52,0)</f>
        <v>0</v>
      </c>
      <c r="I6" s="2">
        <f>IF('NO3'!I$50&lt;&gt;"",'NO3'!I52,0)</f>
        <v>0</v>
      </c>
      <c r="J6" s="2">
        <f>IF('NO3'!J$50&lt;&gt;"",'NO3'!J52,0)</f>
        <v>0</v>
      </c>
      <c r="K6" s="2">
        <f>IF('NO3'!K$50&lt;&gt;"",'NO3'!K52,0)</f>
        <v>0</v>
      </c>
      <c r="L6" s="2">
        <f>IF('NO3'!L$50&lt;&gt;"",'NO3'!L52,0)</f>
        <v>0</v>
      </c>
      <c r="M6" s="2">
        <f>IF('NO3'!M$50&lt;&gt;"",'NO3'!M52,0)</f>
        <v>0</v>
      </c>
      <c r="N6" s="2">
        <f>IF('NO3'!N$50&lt;&gt;"",'NO3'!N52,0)</f>
        <v>0</v>
      </c>
      <c r="O6" s="2">
        <f>IF('NO3'!O$50&lt;&gt;"",'NO3'!O52,0)</f>
        <v>0</v>
      </c>
      <c r="P6" s="2">
        <f>IF('NO3'!P$50&lt;&gt;"",'NO3'!P52,0)</f>
        <v>0</v>
      </c>
      <c r="Q6" s="2">
        <f>IF('NO3'!Q$50&lt;&gt;"",'NO3'!Q52,0)</f>
        <v>0</v>
      </c>
      <c r="R6" s="2">
        <f>IF('NO3'!R$50&lt;&gt;"",'NO3'!R52,0)</f>
        <v>0</v>
      </c>
      <c r="S6" s="2">
        <f>IF('NO3'!S$50&lt;&gt;"",'NO3'!S52,0)</f>
        <v>0</v>
      </c>
      <c r="T6" s="2">
        <f>IF('NO3'!T$50&lt;&gt;"",'NO3'!T52,0)</f>
        <v>0</v>
      </c>
      <c r="U6" s="2">
        <f>IF('NO3'!U$50&lt;&gt;"",'NO3'!U52,0)</f>
        <v>0</v>
      </c>
      <c r="V6" s="2">
        <f>IF('NO3'!V$50&lt;&gt;"",'NO3'!V52,0)</f>
        <v>0</v>
      </c>
      <c r="W6" s="42">
        <f>SUM(C6:V6)</f>
        <v>0</v>
      </c>
      <c r="X6" s="42">
        <f>SUMIF(C$4:V$4,"SOUTERRÄNG O. M.",C6:V6)+SUMIF(C$4:V$4,"SOUTERRÄNG",C6:V6)*0.5+SUMIF(C$4:V$4,"O. M.",C6:V6)+SUMIF(C$4:V$4,"MARKPLAN",C6:V6)</f>
        <v>0</v>
      </c>
      <c r="Y6" s="2" t="str">
        <f>IF(AND(SUM(X7:X$21)=0,X6&gt;0,BYGGNADSTYP&lt;&gt;"Hallbyggnad"),1,"")</f>
        <v/>
      </c>
      <c r="Z6" s="21" t="str">
        <f>IF(Y6=1,LNG!B3,"")</f>
        <v/>
      </c>
      <c r="AB6" t="str">
        <f>IF(OR($Y$28=LNG!B3,$Y$28=LNG!C3),LNG!B3,"")</f>
        <v/>
      </c>
      <c r="AC6" t="str">
        <f>IF(OR($Y$28=LNG!B3,$Y$28=LNG!C3),LNG!C3,"")</f>
        <v/>
      </c>
    </row>
    <row r="7" spans="2:32" x14ac:dyDescent="0.3">
      <c r="B7" t="str">
        <f>LNG!B4</f>
        <v>Industrihall</v>
      </c>
      <c r="C7" s="2">
        <f>IF('NO3'!C$50&lt;&gt;"",'NO3'!C53,0)</f>
        <v>0</v>
      </c>
      <c r="D7" s="2">
        <f>IF('NO3'!D$50&lt;&gt;"",'NO3'!D53,0)</f>
        <v>0</v>
      </c>
      <c r="E7" s="2">
        <f>IF('NO3'!E$50&lt;&gt;"",'NO3'!E53,0)</f>
        <v>0</v>
      </c>
      <c r="F7" s="2">
        <f>IF('NO3'!F$50&lt;&gt;"",'NO3'!F53,0)</f>
        <v>0</v>
      </c>
      <c r="G7" s="2">
        <f>IF('NO3'!G$50&lt;&gt;"",'NO3'!G53,0)</f>
        <v>0</v>
      </c>
      <c r="H7" s="2">
        <f>IF('NO3'!H$50&lt;&gt;"",'NO3'!H53,0)</f>
        <v>0</v>
      </c>
      <c r="I7" s="2">
        <f>IF('NO3'!I$50&lt;&gt;"",'NO3'!I53,0)</f>
        <v>0</v>
      </c>
      <c r="J7" s="2">
        <f>IF('NO3'!J$50&lt;&gt;"",'NO3'!J53,0)</f>
        <v>0</v>
      </c>
      <c r="K7" s="2">
        <f>IF('NO3'!K$50&lt;&gt;"",'NO3'!K53,0)</f>
        <v>0</v>
      </c>
      <c r="L7" s="2">
        <f>IF('NO3'!L$50&lt;&gt;"",'NO3'!L53,0)</f>
        <v>0</v>
      </c>
      <c r="M7" s="2">
        <f>IF('NO3'!M$50&lt;&gt;"",'NO3'!M53,0)</f>
        <v>0</v>
      </c>
      <c r="N7" s="2">
        <f>IF('NO3'!N$50&lt;&gt;"",'NO3'!N53,0)</f>
        <v>0</v>
      </c>
      <c r="O7" s="2">
        <f>IF('NO3'!O$50&lt;&gt;"",'NO3'!O53,0)</f>
        <v>0</v>
      </c>
      <c r="P7" s="2">
        <f>IF('NO3'!P$50&lt;&gt;"",'NO3'!P53,0)</f>
        <v>0</v>
      </c>
      <c r="Q7" s="2">
        <f>IF('NO3'!Q$50&lt;&gt;"",'NO3'!Q53,0)</f>
        <v>0</v>
      </c>
      <c r="R7" s="2">
        <f>IF('NO3'!R$50&lt;&gt;"",'NO3'!R53,0)</f>
        <v>0</v>
      </c>
      <c r="S7" s="2">
        <f>IF('NO3'!S$50&lt;&gt;"",'NO3'!S53,0)</f>
        <v>0</v>
      </c>
      <c r="T7" s="2">
        <f>IF('NO3'!T$50&lt;&gt;"",'NO3'!T53,0)</f>
        <v>0</v>
      </c>
      <c r="U7" s="2">
        <f>IF('NO3'!U$50&lt;&gt;"",'NO3'!U53,0)</f>
        <v>0</v>
      </c>
      <c r="V7" s="2">
        <f>IF('NO3'!V$50&lt;&gt;"",'NO3'!V53,0)</f>
        <v>0</v>
      </c>
      <c r="W7" s="42">
        <f t="shared" ref="W7:W21" si="0">SUM(C7:V7)</f>
        <v>0</v>
      </c>
      <c r="X7" s="42">
        <f t="shared" ref="X7:X21" si="1">SUMIF(C$4:V$4,"SOUTERRÄNG O. M.",C7:V7)+SUMIF(C$4:V$4,"SOUTERRÄNG",C7:V7)*0.5+SUMIF(C$4:V$4,"O. M.",C7:V7)+SUMIF(C$4:V$4,"MARKPLAN",C7:V7)</f>
        <v>0</v>
      </c>
      <c r="Y7" s="43" t="str">
        <f>IF(AND(BYGGNADSTYP="Hallbyggnad",SUM(X8:X10)=0,X7&gt;0),1,"")</f>
        <v/>
      </c>
      <c r="Z7" s="21" t="str">
        <f>IF(Y7=1,LNG!B4,"")</f>
        <v/>
      </c>
      <c r="AB7" t="str">
        <f>IF(OR($Y$28=LNG!B4,$Y$28=LNG!C4),LNG!B4,"")</f>
        <v/>
      </c>
      <c r="AC7" t="str">
        <f>IF(OR($Y$28=LNG!B4,$Y$28=LNG!C4),LNG!C4,"")</f>
        <v/>
      </c>
    </row>
    <row r="8" spans="2:32" x14ac:dyDescent="0.3">
      <c r="B8" t="str">
        <f>LNG!B5</f>
        <v>Logistikhall</v>
      </c>
      <c r="C8" s="2">
        <f>IF('NO3'!C$50&lt;&gt;"",'NO3'!C54,0)</f>
        <v>0</v>
      </c>
      <c r="D8" s="2">
        <f>IF('NO3'!D$50&lt;&gt;"",'NO3'!D54,0)</f>
        <v>0</v>
      </c>
      <c r="E8" s="2">
        <f>IF('NO3'!E$50&lt;&gt;"",'NO3'!E54,0)</f>
        <v>0</v>
      </c>
      <c r="F8" s="2">
        <f>IF('NO3'!F$50&lt;&gt;"",'NO3'!F54,0)</f>
        <v>0</v>
      </c>
      <c r="G8" s="2">
        <f>IF('NO3'!G$50&lt;&gt;"",'NO3'!G54,0)</f>
        <v>0</v>
      </c>
      <c r="H8" s="2">
        <f>IF('NO3'!H$50&lt;&gt;"",'NO3'!H54,0)</f>
        <v>0</v>
      </c>
      <c r="I8" s="2">
        <f>IF('NO3'!I$50&lt;&gt;"",'NO3'!I54,0)</f>
        <v>0</v>
      </c>
      <c r="J8" s="2">
        <f>IF('NO3'!J$50&lt;&gt;"",'NO3'!J54,0)</f>
        <v>0</v>
      </c>
      <c r="K8" s="2">
        <f>IF('NO3'!K$50&lt;&gt;"",'NO3'!K54,0)</f>
        <v>0</v>
      </c>
      <c r="L8" s="2">
        <f>IF('NO3'!L$50&lt;&gt;"",'NO3'!L54,0)</f>
        <v>0</v>
      </c>
      <c r="M8" s="2">
        <f>IF('NO3'!M$50&lt;&gt;"",'NO3'!M54,0)</f>
        <v>0</v>
      </c>
      <c r="N8" s="2">
        <f>IF('NO3'!N$50&lt;&gt;"",'NO3'!N54,0)</f>
        <v>0</v>
      </c>
      <c r="O8" s="2">
        <f>IF('NO3'!O$50&lt;&gt;"",'NO3'!O54,0)</f>
        <v>0</v>
      </c>
      <c r="P8" s="2">
        <f>IF('NO3'!P$50&lt;&gt;"",'NO3'!P54,0)</f>
        <v>0</v>
      </c>
      <c r="Q8" s="2">
        <f>IF('NO3'!Q$50&lt;&gt;"",'NO3'!Q54,0)</f>
        <v>0</v>
      </c>
      <c r="R8" s="2">
        <f>IF('NO3'!R$50&lt;&gt;"",'NO3'!R54,0)</f>
        <v>0</v>
      </c>
      <c r="S8" s="2">
        <f>IF('NO3'!S$50&lt;&gt;"",'NO3'!S54,0)</f>
        <v>0</v>
      </c>
      <c r="T8" s="2">
        <f>IF('NO3'!T$50&lt;&gt;"",'NO3'!T54,0)</f>
        <v>0</v>
      </c>
      <c r="U8" s="2">
        <f>IF('NO3'!U$50&lt;&gt;"",'NO3'!U54,0)</f>
        <v>0</v>
      </c>
      <c r="V8" s="2">
        <f>IF('NO3'!V$50&lt;&gt;"",'NO3'!V54,0)</f>
        <v>0</v>
      </c>
      <c r="W8" s="42">
        <f t="shared" si="0"/>
        <v>0</v>
      </c>
      <c r="X8" s="42">
        <f t="shared" si="1"/>
        <v>0</v>
      </c>
      <c r="Y8" s="43" t="str">
        <f>IF(AND(BYGGNADSTYP="Hallbyggnad",SUM(X9:X10)=0,X7=0,X8&gt;0),1,"")</f>
        <v/>
      </c>
      <c r="Z8" s="21" t="str">
        <f>IF(Y8=1,LNG!B5,"")</f>
        <v/>
      </c>
      <c r="AB8" t="str">
        <f>IF(OR($Y$28=LNG!B5,$Y$28=LNG!C5),LNG!B5,"")</f>
        <v/>
      </c>
      <c r="AC8" t="str">
        <f>IF(OR($Y$28=LNG!B5,$Y$28=LNG!C5),LNG!C5,"")</f>
        <v/>
      </c>
    </row>
    <row r="9" spans="2:32" x14ac:dyDescent="0.3">
      <c r="B9" t="str">
        <f>LNG!B6</f>
        <v>Butikshall</v>
      </c>
      <c r="C9" s="2">
        <f>IF('NO3'!C$50&lt;&gt;"",'NO3'!C55,0)</f>
        <v>0</v>
      </c>
      <c r="D9" s="2">
        <f>IF('NO3'!D$50&lt;&gt;"",'NO3'!D55,0)</f>
        <v>0</v>
      </c>
      <c r="E9" s="2">
        <f>IF('NO3'!E$50&lt;&gt;"",'NO3'!E55,0)</f>
        <v>0</v>
      </c>
      <c r="F9" s="2">
        <f>IF('NO3'!F$50&lt;&gt;"",'NO3'!F55,0)</f>
        <v>0</v>
      </c>
      <c r="G9" s="2">
        <f>IF('NO3'!G$50&lt;&gt;"",'NO3'!G55,0)</f>
        <v>0</v>
      </c>
      <c r="H9" s="2">
        <f>IF('NO3'!H$50&lt;&gt;"",'NO3'!H55,0)</f>
        <v>0</v>
      </c>
      <c r="I9" s="2">
        <f>IF('NO3'!I$50&lt;&gt;"",'NO3'!I55,0)</f>
        <v>0</v>
      </c>
      <c r="J9" s="2">
        <f>IF('NO3'!J$50&lt;&gt;"",'NO3'!J55,0)</f>
        <v>0</v>
      </c>
      <c r="K9" s="2">
        <f>IF('NO3'!K$50&lt;&gt;"",'NO3'!K55,0)</f>
        <v>0</v>
      </c>
      <c r="L9" s="2">
        <f>IF('NO3'!L$50&lt;&gt;"",'NO3'!L55,0)</f>
        <v>0</v>
      </c>
      <c r="M9" s="2">
        <f>IF('NO3'!M$50&lt;&gt;"",'NO3'!M55,0)</f>
        <v>0</v>
      </c>
      <c r="N9" s="2">
        <f>IF('NO3'!N$50&lt;&gt;"",'NO3'!N55,0)</f>
        <v>0</v>
      </c>
      <c r="O9" s="2">
        <f>IF('NO3'!O$50&lt;&gt;"",'NO3'!O55,0)</f>
        <v>0</v>
      </c>
      <c r="P9" s="2">
        <f>IF('NO3'!P$50&lt;&gt;"",'NO3'!P55,0)</f>
        <v>0</v>
      </c>
      <c r="Q9" s="2">
        <f>IF('NO3'!Q$50&lt;&gt;"",'NO3'!Q55,0)</f>
        <v>0</v>
      </c>
      <c r="R9" s="2">
        <f>IF('NO3'!R$50&lt;&gt;"",'NO3'!R55,0)</f>
        <v>0</v>
      </c>
      <c r="S9" s="2">
        <f>IF('NO3'!S$50&lt;&gt;"",'NO3'!S55,0)</f>
        <v>0</v>
      </c>
      <c r="T9" s="2">
        <f>IF('NO3'!T$50&lt;&gt;"",'NO3'!T55,0)</f>
        <v>0</v>
      </c>
      <c r="U9" s="2">
        <f>IF('NO3'!U$50&lt;&gt;"",'NO3'!U55,0)</f>
        <v>0</v>
      </c>
      <c r="V9" s="2">
        <f>IF('NO3'!V$50&lt;&gt;"",'NO3'!V55,0)</f>
        <v>0</v>
      </c>
      <c r="W9" s="42">
        <f t="shared" si="0"/>
        <v>0</v>
      </c>
      <c r="X9" s="42">
        <f t="shared" si="1"/>
        <v>0</v>
      </c>
      <c r="Y9" s="43" t="str">
        <f>IF(AND(BYGGNADSTYP="Hallbyggnad",SUM(X7:X8)=0,X10=0,X9&gt;0),1,"")</f>
        <v/>
      </c>
      <c r="Z9" s="21" t="str">
        <f>IF(Y9=1,LNG!B6,"")</f>
        <v/>
      </c>
      <c r="AB9" t="str">
        <f>IF(OR($Y$28=LNG!B6,$Y$28=LNG!C6),LNG!B6,"")</f>
        <v/>
      </c>
      <c r="AC9" t="str">
        <f>IF(OR($Y$28=LNG!B6,$Y$28=LNG!C6),LNG!C6,"")</f>
        <v/>
      </c>
    </row>
    <row r="10" spans="2:32" x14ac:dyDescent="0.3">
      <c r="B10" t="str">
        <f>LNG!B7</f>
        <v>Idrottshall/gym</v>
      </c>
      <c r="C10" s="2">
        <f>IF('NO3'!C$50&lt;&gt;"",'NO3'!C56,0)</f>
        <v>0</v>
      </c>
      <c r="D10" s="2">
        <f>IF('NO3'!D$50&lt;&gt;"",'NO3'!D56,0)</f>
        <v>0</v>
      </c>
      <c r="E10" s="2">
        <f>IF('NO3'!E$50&lt;&gt;"",'NO3'!E56,0)</f>
        <v>0</v>
      </c>
      <c r="F10" s="2">
        <f>IF('NO3'!F$50&lt;&gt;"",'NO3'!F56,0)</f>
        <v>0</v>
      </c>
      <c r="G10" s="2">
        <f>IF('NO3'!G$50&lt;&gt;"",'NO3'!G56,0)</f>
        <v>0</v>
      </c>
      <c r="H10" s="2">
        <f>IF('NO3'!H$50&lt;&gt;"",'NO3'!H56,0)</f>
        <v>0</v>
      </c>
      <c r="I10" s="2">
        <f>IF('NO3'!I$50&lt;&gt;"",'NO3'!I56,0)</f>
        <v>0</v>
      </c>
      <c r="J10" s="2">
        <f>IF('NO3'!J$50&lt;&gt;"",'NO3'!J56,0)</f>
        <v>0</v>
      </c>
      <c r="K10" s="2">
        <f>IF('NO3'!K$50&lt;&gt;"",'NO3'!K56,0)</f>
        <v>0</v>
      </c>
      <c r="L10" s="2">
        <f>IF('NO3'!L$50&lt;&gt;"",'NO3'!L56,0)</f>
        <v>0</v>
      </c>
      <c r="M10" s="2">
        <f>IF('NO3'!M$50&lt;&gt;"",'NO3'!M56,0)</f>
        <v>0</v>
      </c>
      <c r="N10" s="2">
        <f>IF('NO3'!N$50&lt;&gt;"",'NO3'!N56,0)</f>
        <v>0</v>
      </c>
      <c r="O10" s="2">
        <f>IF('NO3'!O$50&lt;&gt;"",'NO3'!O56,0)</f>
        <v>0</v>
      </c>
      <c r="P10" s="2">
        <f>IF('NO3'!P$50&lt;&gt;"",'NO3'!P56,0)</f>
        <v>0</v>
      </c>
      <c r="Q10" s="2">
        <f>IF('NO3'!Q$50&lt;&gt;"",'NO3'!Q56,0)</f>
        <v>0</v>
      </c>
      <c r="R10" s="2">
        <f>IF('NO3'!R$50&lt;&gt;"",'NO3'!R56,0)</f>
        <v>0</v>
      </c>
      <c r="S10" s="2">
        <f>IF('NO3'!S$50&lt;&gt;"",'NO3'!S56,0)</f>
        <v>0</v>
      </c>
      <c r="T10" s="2">
        <f>IF('NO3'!T$50&lt;&gt;"",'NO3'!T56,0)</f>
        <v>0</v>
      </c>
      <c r="U10" s="2">
        <f>IF('NO3'!U$50&lt;&gt;"",'NO3'!U56,0)</f>
        <v>0</v>
      </c>
      <c r="V10" s="2">
        <f>IF('NO3'!V$50&lt;&gt;"",'NO3'!V56,0)</f>
        <v>0</v>
      </c>
      <c r="W10" s="42">
        <f t="shared" si="0"/>
        <v>0</v>
      </c>
      <c r="X10" s="42">
        <f t="shared" si="1"/>
        <v>0</v>
      </c>
      <c r="Y10" s="43" t="str">
        <f>IF(AND(BYGGNADSTYP="Hallbyggnad",SUM(X7:X9)=0,X10&gt;0),1,"")</f>
        <v/>
      </c>
      <c r="Z10" s="21" t="str">
        <f>IF(Y10=1,LNG!B7,"")</f>
        <v/>
      </c>
      <c r="AB10" t="str">
        <f>IF(OR($Y$28=LNG!B7,$Y$28=LNG!C7),LNG!B7,"")</f>
        <v/>
      </c>
      <c r="AC10" t="str">
        <f>IF(OR($Y$28=LNG!B7,$Y$28=LNG!C7),LNG!C7,"")</f>
        <v/>
      </c>
    </row>
    <row r="11" spans="2:32" x14ac:dyDescent="0.3">
      <c r="B11" t="str">
        <f>LNG!B8</f>
        <v>Kontorsverksamhet</v>
      </c>
      <c r="C11" s="2">
        <f>IF('NO3'!C$50&lt;&gt;"",'NO3'!C57,0)</f>
        <v>0</v>
      </c>
      <c r="D11" s="2">
        <f>IF('NO3'!D$50&lt;&gt;"",'NO3'!D57,0)</f>
        <v>0</v>
      </c>
      <c r="E11" s="2">
        <f>IF('NO3'!E$50&lt;&gt;"",'NO3'!E57,0)</f>
        <v>0</v>
      </c>
      <c r="F11" s="2">
        <f>IF('NO3'!F$50&lt;&gt;"",'NO3'!F57,0)</f>
        <v>0</v>
      </c>
      <c r="G11" s="2">
        <f>IF('NO3'!G$50&lt;&gt;"",'NO3'!G57,0)</f>
        <v>0</v>
      </c>
      <c r="H11" s="2">
        <f>IF('NO3'!H$50&lt;&gt;"",'NO3'!H57,0)</f>
        <v>0</v>
      </c>
      <c r="I11" s="2">
        <f>IF('NO3'!I$50&lt;&gt;"",'NO3'!I57,0)</f>
        <v>0</v>
      </c>
      <c r="J11" s="2">
        <f>IF('NO3'!J$50&lt;&gt;"",'NO3'!J57,0)</f>
        <v>0</v>
      </c>
      <c r="K11" s="2">
        <f>IF('NO3'!K$50&lt;&gt;"",'NO3'!K57,0)</f>
        <v>0</v>
      </c>
      <c r="L11" s="2">
        <f>IF('NO3'!L$50&lt;&gt;"",'NO3'!L57,0)</f>
        <v>0</v>
      </c>
      <c r="M11" s="2">
        <f>IF('NO3'!M$50&lt;&gt;"",'NO3'!M57,0)</f>
        <v>0</v>
      </c>
      <c r="N11" s="2">
        <f>IF('NO3'!N$50&lt;&gt;"",'NO3'!N57,0)</f>
        <v>0</v>
      </c>
      <c r="O11" s="2">
        <f>IF('NO3'!O$50&lt;&gt;"",'NO3'!O57,0)</f>
        <v>0</v>
      </c>
      <c r="P11" s="2">
        <f>IF('NO3'!P$50&lt;&gt;"",'NO3'!P57,0)</f>
        <v>0</v>
      </c>
      <c r="Q11" s="2">
        <f>IF('NO3'!Q$50&lt;&gt;"",'NO3'!Q57,0)</f>
        <v>0</v>
      </c>
      <c r="R11" s="2">
        <f>IF('NO3'!R$50&lt;&gt;"",'NO3'!R57,0)</f>
        <v>0</v>
      </c>
      <c r="S11" s="2">
        <f>IF('NO3'!S$50&lt;&gt;"",'NO3'!S57,0)</f>
        <v>0</v>
      </c>
      <c r="T11" s="2">
        <f>IF('NO3'!T$50&lt;&gt;"",'NO3'!T57,0)</f>
        <v>0</v>
      </c>
      <c r="U11" s="2">
        <f>IF('NO3'!U$50&lt;&gt;"",'NO3'!U57,0)</f>
        <v>0</v>
      </c>
      <c r="V11" s="2">
        <f>IF('NO3'!V$50&lt;&gt;"",'NO3'!V57,0)</f>
        <v>0</v>
      </c>
      <c r="W11" s="42">
        <f t="shared" si="0"/>
        <v>0</v>
      </c>
      <c r="X11" s="42">
        <f t="shared" si="1"/>
        <v>0</v>
      </c>
      <c r="Y11" s="2" t="str">
        <f>IF(AND(SUM(X$7:X10)=0,SUM(X12:X$18)=0,SUM(X$20:X$21)=0,X11&gt;0,BYGGNADSTYP&lt;&gt;"Hallbyggnad"),1,"")</f>
        <v/>
      </c>
      <c r="Z11" s="21" t="str">
        <f>IF(Y11=1,LNG!B8,"")</f>
        <v/>
      </c>
      <c r="AB11" t="str">
        <f>IF(OR($Y$28=LNG!B8,$Y$28=LNG!C8),LNG!B8,"")</f>
        <v/>
      </c>
      <c r="AC11" t="str">
        <f>IF(OR($Y$28=LNG!B8,$Y$28=LNG!C8),LNG!C8,"")</f>
        <v/>
      </c>
    </row>
    <row r="12" spans="2:32" x14ac:dyDescent="0.3">
      <c r="B12" t="str">
        <f>LNG!B9</f>
        <v>Vård, typ familjeläkarmottagning</v>
      </c>
      <c r="C12" s="2">
        <f>IF('NO3'!C$50&lt;&gt;"",'NO3'!C58,0)</f>
        <v>0</v>
      </c>
      <c r="D12" s="2">
        <f>IF('NO3'!D$50&lt;&gt;"",'NO3'!D58,0)</f>
        <v>0</v>
      </c>
      <c r="E12" s="2">
        <f>IF('NO3'!E$50&lt;&gt;"",'NO3'!E58,0)</f>
        <v>0</v>
      </c>
      <c r="F12" s="2">
        <f>IF('NO3'!F$50&lt;&gt;"",'NO3'!F58,0)</f>
        <v>0</v>
      </c>
      <c r="G12" s="2">
        <f>IF('NO3'!G$50&lt;&gt;"",'NO3'!G58,0)</f>
        <v>0</v>
      </c>
      <c r="H12" s="2">
        <f>IF('NO3'!H$50&lt;&gt;"",'NO3'!H58,0)</f>
        <v>0</v>
      </c>
      <c r="I12" s="2">
        <f>IF('NO3'!I$50&lt;&gt;"",'NO3'!I58,0)</f>
        <v>0</v>
      </c>
      <c r="J12" s="2">
        <f>IF('NO3'!J$50&lt;&gt;"",'NO3'!J58,0)</f>
        <v>0</v>
      </c>
      <c r="K12" s="2">
        <f>IF('NO3'!K$50&lt;&gt;"",'NO3'!K58,0)</f>
        <v>0</v>
      </c>
      <c r="L12" s="2">
        <f>IF('NO3'!L$50&lt;&gt;"",'NO3'!L58,0)</f>
        <v>0</v>
      </c>
      <c r="M12" s="2">
        <f>IF('NO3'!M$50&lt;&gt;"",'NO3'!M58,0)</f>
        <v>0</v>
      </c>
      <c r="N12" s="2">
        <f>IF('NO3'!N$50&lt;&gt;"",'NO3'!N58,0)</f>
        <v>0</v>
      </c>
      <c r="O12" s="2">
        <f>IF('NO3'!O$50&lt;&gt;"",'NO3'!O58,0)</f>
        <v>0</v>
      </c>
      <c r="P12" s="2">
        <f>IF('NO3'!P$50&lt;&gt;"",'NO3'!P58,0)</f>
        <v>0</v>
      </c>
      <c r="Q12" s="2">
        <f>IF('NO3'!Q$50&lt;&gt;"",'NO3'!Q58,0)</f>
        <v>0</v>
      </c>
      <c r="R12" s="2">
        <f>IF('NO3'!R$50&lt;&gt;"",'NO3'!R58,0)</f>
        <v>0</v>
      </c>
      <c r="S12" s="2">
        <f>IF('NO3'!S$50&lt;&gt;"",'NO3'!S58,0)</f>
        <v>0</v>
      </c>
      <c r="T12" s="2">
        <f>IF('NO3'!T$50&lt;&gt;"",'NO3'!T58,0)</f>
        <v>0</v>
      </c>
      <c r="U12" s="2">
        <f>IF('NO3'!U$50&lt;&gt;"",'NO3'!U58,0)</f>
        <v>0</v>
      </c>
      <c r="V12" s="2">
        <f>IF('NO3'!V$50&lt;&gt;"",'NO3'!V58,0)</f>
        <v>0</v>
      </c>
      <c r="W12" s="42">
        <f t="shared" si="0"/>
        <v>0</v>
      </c>
      <c r="X12" s="42">
        <f t="shared" si="1"/>
        <v>0</v>
      </c>
      <c r="Y12" s="2" t="str">
        <f>IF(AND(SUM(X13:X$21)=0,SUM(X$7:X11)=0,X12&gt;0,BYGGNADSTYP&lt;&gt;"Hallbyggnad"),1,"")</f>
        <v/>
      </c>
      <c r="Z12" s="21" t="str">
        <f>IF(Y12=1,LNG!B9,"")</f>
        <v/>
      </c>
      <c r="AB12" t="str">
        <f>IF(OR($Y$28=LNG!B9,$Y$28=LNG!C9),LNG!B9,"")</f>
        <v/>
      </c>
      <c r="AC12" t="str">
        <f>IF(OR($Y$28=LNG!B9,$Y$28=LNG!C9),LNG!C9,"")</f>
        <v/>
      </c>
    </row>
    <row r="13" spans="2:32" x14ac:dyDescent="0.3">
      <c r="B13" t="str">
        <f>LNG!B10</f>
        <v>Förskoleverksamhet</v>
      </c>
      <c r="C13" s="2">
        <f>IF('NO3'!C$50&lt;&gt;"",'NO3'!C59,0)</f>
        <v>0</v>
      </c>
      <c r="D13" s="2">
        <f>IF('NO3'!D$50&lt;&gt;"",'NO3'!D59,0)</f>
        <v>0</v>
      </c>
      <c r="E13" s="2">
        <f>IF('NO3'!E$50&lt;&gt;"",'NO3'!E59,0)</f>
        <v>0</v>
      </c>
      <c r="F13" s="2">
        <f>IF('NO3'!F$50&lt;&gt;"",'NO3'!F59,0)</f>
        <v>0</v>
      </c>
      <c r="G13" s="2">
        <f>IF('NO3'!G$50&lt;&gt;"",'NO3'!G59,0)</f>
        <v>0</v>
      </c>
      <c r="H13" s="2">
        <f>IF('NO3'!H$50&lt;&gt;"",'NO3'!H59,0)</f>
        <v>0</v>
      </c>
      <c r="I13" s="2">
        <f>IF('NO3'!I$50&lt;&gt;"",'NO3'!I59,0)</f>
        <v>0</v>
      </c>
      <c r="J13" s="2">
        <f>IF('NO3'!J$50&lt;&gt;"",'NO3'!J59,0)</f>
        <v>0</v>
      </c>
      <c r="K13" s="2">
        <f>IF('NO3'!K$50&lt;&gt;"",'NO3'!K59,0)</f>
        <v>0</v>
      </c>
      <c r="L13" s="2">
        <f>IF('NO3'!L$50&lt;&gt;"",'NO3'!L59,0)</f>
        <v>0</v>
      </c>
      <c r="M13" s="2">
        <f>IF('NO3'!M$50&lt;&gt;"",'NO3'!M59,0)</f>
        <v>0</v>
      </c>
      <c r="N13" s="2">
        <f>IF('NO3'!N$50&lt;&gt;"",'NO3'!N59,0)</f>
        <v>0</v>
      </c>
      <c r="O13" s="2">
        <f>IF('NO3'!O$50&lt;&gt;"",'NO3'!O59,0)</f>
        <v>0</v>
      </c>
      <c r="P13" s="2">
        <f>IF('NO3'!P$50&lt;&gt;"",'NO3'!P59,0)</f>
        <v>0</v>
      </c>
      <c r="Q13" s="2">
        <f>IF('NO3'!Q$50&lt;&gt;"",'NO3'!Q59,0)</f>
        <v>0</v>
      </c>
      <c r="R13" s="2">
        <f>IF('NO3'!R$50&lt;&gt;"",'NO3'!R59,0)</f>
        <v>0</v>
      </c>
      <c r="S13" s="2">
        <f>IF('NO3'!S$50&lt;&gt;"",'NO3'!S59,0)</f>
        <v>0</v>
      </c>
      <c r="T13" s="2">
        <f>IF('NO3'!T$50&lt;&gt;"",'NO3'!T59,0)</f>
        <v>0</v>
      </c>
      <c r="U13" s="2">
        <f>IF('NO3'!U$50&lt;&gt;"",'NO3'!U59,0)</f>
        <v>0</v>
      </c>
      <c r="V13" s="2">
        <f>IF('NO3'!V$50&lt;&gt;"",'NO3'!V59,0)</f>
        <v>0</v>
      </c>
      <c r="W13" s="42">
        <f t="shared" si="0"/>
        <v>0</v>
      </c>
      <c r="X13" s="42">
        <f t="shared" si="1"/>
        <v>0</v>
      </c>
      <c r="Y13" s="2" t="str">
        <f>IF(AND(SUM(X$7:X$12)=0,SUM(X$14:X$18)=0,SUM(X$20:X$21)=0,X13&gt;0,BYGGNADSTYP&lt;&gt;"Hallbyggnad"),1,"")</f>
        <v/>
      </c>
      <c r="Z13" s="21" t="str">
        <f>IF(Y13=1,LNG!B10,"")</f>
        <v/>
      </c>
      <c r="AB13" t="str">
        <f>IF(OR($Y$28=LNG!B10,$Y$28=LNG!C10),LNG!B10,"")</f>
        <v/>
      </c>
      <c r="AC13" t="str">
        <f>IF(OR($Y$28=LNG!B10,$Y$28=LNG!C10),LNG!C10,"")</f>
        <v/>
      </c>
    </row>
    <row r="14" spans="2:32" x14ac:dyDescent="0.3">
      <c r="B14" t="str">
        <f>LNG!B11</f>
        <v>Mindre affärslokaler</v>
      </c>
      <c r="C14" s="2">
        <f>IF('NO3'!C$50&lt;&gt;"",'NO3'!C60,0)</f>
        <v>0</v>
      </c>
      <c r="D14" s="2">
        <f>IF('NO3'!D$50&lt;&gt;"",'NO3'!D60,0)</f>
        <v>0</v>
      </c>
      <c r="E14" s="2">
        <f>IF('NO3'!E$50&lt;&gt;"",'NO3'!E60,0)</f>
        <v>0</v>
      </c>
      <c r="F14" s="2">
        <f>IF('NO3'!F$50&lt;&gt;"",'NO3'!F60,0)</f>
        <v>0</v>
      </c>
      <c r="G14" s="2">
        <f>IF('NO3'!G$50&lt;&gt;"",'NO3'!G60,0)</f>
        <v>0</v>
      </c>
      <c r="H14" s="2">
        <f>IF('NO3'!H$50&lt;&gt;"",'NO3'!H60,0)</f>
        <v>0</v>
      </c>
      <c r="I14" s="2">
        <f>IF('NO3'!I$50&lt;&gt;"",'NO3'!I60,0)</f>
        <v>0</v>
      </c>
      <c r="J14" s="2">
        <f>IF('NO3'!J$50&lt;&gt;"",'NO3'!J60,0)</f>
        <v>0</v>
      </c>
      <c r="K14" s="2">
        <f>IF('NO3'!K$50&lt;&gt;"",'NO3'!K60,0)</f>
        <v>0</v>
      </c>
      <c r="L14" s="2">
        <f>IF('NO3'!L$50&lt;&gt;"",'NO3'!L60,0)</f>
        <v>0</v>
      </c>
      <c r="M14" s="2">
        <f>IF('NO3'!M$50&lt;&gt;"",'NO3'!M60,0)</f>
        <v>0</v>
      </c>
      <c r="N14" s="2">
        <f>IF('NO3'!N$50&lt;&gt;"",'NO3'!N60,0)</f>
        <v>0</v>
      </c>
      <c r="O14" s="2">
        <f>IF('NO3'!O$50&lt;&gt;"",'NO3'!O60,0)</f>
        <v>0</v>
      </c>
      <c r="P14" s="2">
        <f>IF('NO3'!P$50&lt;&gt;"",'NO3'!P60,0)</f>
        <v>0</v>
      </c>
      <c r="Q14" s="2">
        <f>IF('NO3'!Q$50&lt;&gt;"",'NO3'!Q60,0)</f>
        <v>0</v>
      </c>
      <c r="R14" s="2">
        <f>IF('NO3'!R$50&lt;&gt;"",'NO3'!R60,0)</f>
        <v>0</v>
      </c>
      <c r="S14" s="2">
        <f>IF('NO3'!S$50&lt;&gt;"",'NO3'!S60,0)</f>
        <v>0</v>
      </c>
      <c r="T14" s="2">
        <f>IF('NO3'!T$50&lt;&gt;"",'NO3'!T60,0)</f>
        <v>0</v>
      </c>
      <c r="U14" s="2">
        <f>IF('NO3'!U$50&lt;&gt;"",'NO3'!U60,0)</f>
        <v>0</v>
      </c>
      <c r="V14" s="2">
        <f>IF('NO3'!V$50&lt;&gt;"",'NO3'!V60,0)</f>
        <v>0</v>
      </c>
      <c r="W14" s="42">
        <f t="shared" si="0"/>
        <v>0</v>
      </c>
      <c r="X14" s="42">
        <f t="shared" si="1"/>
        <v>0</v>
      </c>
      <c r="Y14" s="2" t="str">
        <f>IF(AND(SUM(X15:X$21)=0,SUM(X$7:X13)=0,X14&gt;0,BYGGNADSTYP&lt;&gt;"Hallbyggnad"),1,"")</f>
        <v/>
      </c>
      <c r="Z14" s="21" t="str">
        <f>IF(Y14=1,LNG!B11,"")</f>
        <v/>
      </c>
      <c r="AB14" t="str">
        <f>IF(OR($Y$28=LNG!B11,$Y$28=LNG!C11),LNG!B11,"")</f>
        <v/>
      </c>
      <c r="AC14" t="str">
        <f>IF(OR($Y$28=LNG!B11,$Y$28=LNG!C11),LNG!C11,"")</f>
        <v/>
      </c>
    </row>
    <row r="15" spans="2:32" x14ac:dyDescent="0.3">
      <c r="B15" t="str">
        <f>LNG!B12</f>
        <v>Skola</v>
      </c>
      <c r="C15" s="2">
        <f>IF('NO3'!C$50&lt;&gt;"",'NO3'!C61,0)</f>
        <v>0</v>
      </c>
      <c r="D15" s="2">
        <f>IF('NO3'!D$50&lt;&gt;"",'NO3'!D61,0)</f>
        <v>0</v>
      </c>
      <c r="E15" s="2">
        <f>IF('NO3'!E$50&lt;&gt;"",'NO3'!E61,0)</f>
        <v>0</v>
      </c>
      <c r="F15" s="2">
        <f>IF('NO3'!F$50&lt;&gt;"",'NO3'!F61,0)</f>
        <v>0</v>
      </c>
      <c r="G15" s="2">
        <f>IF('NO3'!G$50&lt;&gt;"",'NO3'!G61,0)</f>
        <v>0</v>
      </c>
      <c r="H15" s="2">
        <f>IF('NO3'!H$50&lt;&gt;"",'NO3'!H61,0)</f>
        <v>0</v>
      </c>
      <c r="I15" s="2">
        <f>IF('NO3'!I$50&lt;&gt;"",'NO3'!I61,0)</f>
        <v>0</v>
      </c>
      <c r="J15" s="2">
        <f>IF('NO3'!J$50&lt;&gt;"",'NO3'!J61,0)</f>
        <v>0</v>
      </c>
      <c r="K15" s="2">
        <f>IF('NO3'!K$50&lt;&gt;"",'NO3'!K61,0)</f>
        <v>0</v>
      </c>
      <c r="L15" s="2">
        <f>IF('NO3'!L$50&lt;&gt;"",'NO3'!L61,0)</f>
        <v>0</v>
      </c>
      <c r="M15" s="2">
        <f>IF('NO3'!M$50&lt;&gt;"",'NO3'!M61,0)</f>
        <v>0</v>
      </c>
      <c r="N15" s="2">
        <f>IF('NO3'!N$50&lt;&gt;"",'NO3'!N61,0)</f>
        <v>0</v>
      </c>
      <c r="O15" s="2">
        <f>IF('NO3'!O$50&lt;&gt;"",'NO3'!O61,0)</f>
        <v>0</v>
      </c>
      <c r="P15" s="2">
        <f>IF('NO3'!P$50&lt;&gt;"",'NO3'!P61,0)</f>
        <v>0</v>
      </c>
      <c r="Q15" s="2">
        <f>IF('NO3'!Q$50&lt;&gt;"",'NO3'!Q61,0)</f>
        <v>0</v>
      </c>
      <c r="R15" s="2">
        <f>IF('NO3'!R$50&lt;&gt;"",'NO3'!R61,0)</f>
        <v>0</v>
      </c>
      <c r="S15" s="2">
        <f>IF('NO3'!S$50&lt;&gt;"",'NO3'!S61,0)</f>
        <v>0</v>
      </c>
      <c r="T15" s="2">
        <f>IF('NO3'!T$50&lt;&gt;"",'NO3'!T61,0)</f>
        <v>0</v>
      </c>
      <c r="U15" s="2">
        <f>IF('NO3'!U$50&lt;&gt;"",'NO3'!U61,0)</f>
        <v>0</v>
      </c>
      <c r="V15" s="2">
        <f>IF('NO3'!V$50&lt;&gt;"",'NO3'!V61,0)</f>
        <v>0</v>
      </c>
      <c r="W15" s="42">
        <f t="shared" si="0"/>
        <v>0</v>
      </c>
      <c r="X15" s="42">
        <f t="shared" si="1"/>
        <v>0</v>
      </c>
      <c r="Y15" s="2" t="str">
        <f>IF(AND(SUM(X$7:X14)=0,SUM(X16:X$18)=0,SUM(X$20:X$21)=0,X15&gt;0,BYGGNADSTYP&lt;&gt;"Hallbyggnad"),1,"")</f>
        <v/>
      </c>
      <c r="Z15" s="21" t="str">
        <f>IF(Y15=1,LNG!B12,"")</f>
        <v/>
      </c>
      <c r="AB15" t="str">
        <f>IF(OR($Y$28=LNG!B12,$Y$28=LNG!C12),LNG!B12,"")</f>
        <v/>
      </c>
      <c r="AC15" t="str">
        <f>IF(OR($Y$28=LNG!B12,$Y$28=LNG!C12),LNG!C12,"")</f>
        <v/>
      </c>
    </row>
    <row r="16" spans="2:32" x14ac:dyDescent="0.3">
      <c r="B16" t="str">
        <f>LNG!B13</f>
        <v>Äldreboende</v>
      </c>
      <c r="C16" s="2">
        <f>IF('NO3'!C$50&lt;&gt;"",'NO3'!C62,0)</f>
        <v>0</v>
      </c>
      <c r="D16" s="2">
        <f>IF('NO3'!D$50&lt;&gt;"",'NO3'!D62,0)</f>
        <v>0</v>
      </c>
      <c r="E16" s="2">
        <f>IF('NO3'!E$50&lt;&gt;"",'NO3'!E62,0)</f>
        <v>0</v>
      </c>
      <c r="F16" s="2">
        <f>IF('NO3'!F$50&lt;&gt;"",'NO3'!F62,0)</f>
        <v>0</v>
      </c>
      <c r="G16" s="2">
        <f>IF('NO3'!G$50&lt;&gt;"",'NO3'!G62,0)</f>
        <v>0</v>
      </c>
      <c r="H16" s="2">
        <f>IF('NO3'!H$50&lt;&gt;"",'NO3'!H62,0)</f>
        <v>0</v>
      </c>
      <c r="I16" s="2">
        <f>IF('NO3'!I$50&lt;&gt;"",'NO3'!I62,0)</f>
        <v>0</v>
      </c>
      <c r="J16" s="2">
        <f>IF('NO3'!J$50&lt;&gt;"",'NO3'!J62,0)</f>
        <v>0</v>
      </c>
      <c r="K16" s="2">
        <f>IF('NO3'!K$50&lt;&gt;"",'NO3'!K62,0)</f>
        <v>0</v>
      </c>
      <c r="L16" s="2">
        <f>IF('NO3'!L$50&lt;&gt;"",'NO3'!L62,0)</f>
        <v>0</v>
      </c>
      <c r="M16" s="2">
        <f>IF('NO3'!M$50&lt;&gt;"",'NO3'!M62,0)</f>
        <v>0</v>
      </c>
      <c r="N16" s="2">
        <f>IF('NO3'!N$50&lt;&gt;"",'NO3'!N62,0)</f>
        <v>0</v>
      </c>
      <c r="O16" s="2">
        <f>IF('NO3'!O$50&lt;&gt;"",'NO3'!O62,0)</f>
        <v>0</v>
      </c>
      <c r="P16" s="2">
        <f>IF('NO3'!P$50&lt;&gt;"",'NO3'!P62,0)</f>
        <v>0</v>
      </c>
      <c r="Q16" s="2">
        <f>IF('NO3'!Q$50&lt;&gt;"",'NO3'!Q62,0)</f>
        <v>0</v>
      </c>
      <c r="R16" s="2">
        <f>IF('NO3'!R$50&lt;&gt;"",'NO3'!R62,0)</f>
        <v>0</v>
      </c>
      <c r="S16" s="2">
        <f>IF('NO3'!S$50&lt;&gt;"",'NO3'!S62,0)</f>
        <v>0</v>
      </c>
      <c r="T16" s="2">
        <f>IF('NO3'!T$50&lt;&gt;"",'NO3'!T62,0)</f>
        <v>0</v>
      </c>
      <c r="U16" s="2">
        <f>IF('NO3'!U$50&lt;&gt;"",'NO3'!U62,0)</f>
        <v>0</v>
      </c>
      <c r="V16" s="2">
        <f>IF('NO3'!V$50&lt;&gt;"",'NO3'!V62,0)</f>
        <v>0</v>
      </c>
      <c r="W16" s="42">
        <f t="shared" si="0"/>
        <v>0</v>
      </c>
      <c r="X16" s="42">
        <f t="shared" si="1"/>
        <v>0</v>
      </c>
      <c r="Y16" s="2" t="str">
        <f>IF(AND(SUM(X$7:X15)=0,SUM(X17:X$18)=0,SUM(X$20:X$21)=0,X16&gt;0,BYGGNADSTYP&lt;&gt;"Hallbyggnad"),1,"")</f>
        <v/>
      </c>
      <c r="Z16" s="21" t="str">
        <f>IF(Y16=1,LNG!B13,"")</f>
        <v/>
      </c>
      <c r="AB16" t="str">
        <f>IF(OR($Y$28=LNG!B13,$Y$28=LNG!C13),LNG!B13,"")</f>
        <v/>
      </c>
      <c r="AC16" t="str">
        <f>IF(OR($Y$28=LNG!B13,$Y$28=LNG!C13),LNG!C13,"")</f>
        <v/>
      </c>
    </row>
    <row r="17" spans="2:32" x14ac:dyDescent="0.3">
      <c r="B17" t="str">
        <f>LNG!B14</f>
        <v>Flerbostadshus/Boende</v>
      </c>
      <c r="C17" s="2">
        <f>IF('NO3'!C$50&lt;&gt;"",'NO3'!C63,0)</f>
        <v>0</v>
      </c>
      <c r="D17" s="2">
        <f>IF('NO3'!D$50&lt;&gt;"",'NO3'!D63,0)</f>
        <v>0</v>
      </c>
      <c r="E17" s="2">
        <f>IF('NO3'!E$50&lt;&gt;"",'NO3'!E63,0)</f>
        <v>0</v>
      </c>
      <c r="F17" s="2">
        <f>IF('NO3'!F$50&lt;&gt;"",'NO3'!F63,0)</f>
        <v>0</v>
      </c>
      <c r="G17" s="2">
        <f>IF('NO3'!G$50&lt;&gt;"",'NO3'!G63,0)</f>
        <v>0</v>
      </c>
      <c r="H17" s="2">
        <f>IF('NO3'!H$50&lt;&gt;"",'NO3'!H63,0)</f>
        <v>0</v>
      </c>
      <c r="I17" s="2">
        <f>IF('NO3'!I$50&lt;&gt;"",'NO3'!I63,0)</f>
        <v>0</v>
      </c>
      <c r="J17" s="2">
        <f>IF('NO3'!J$50&lt;&gt;"",'NO3'!J63,0)</f>
        <v>0</v>
      </c>
      <c r="K17" s="2">
        <f>IF('NO3'!K$50&lt;&gt;"",'NO3'!K63,0)</f>
        <v>0</v>
      </c>
      <c r="L17" s="2">
        <f>IF('NO3'!L$50&lt;&gt;"",'NO3'!L63,0)</f>
        <v>0</v>
      </c>
      <c r="M17" s="2">
        <f>IF('NO3'!M$50&lt;&gt;"",'NO3'!M63,0)</f>
        <v>0</v>
      </c>
      <c r="N17" s="2">
        <f>IF('NO3'!N$50&lt;&gt;"",'NO3'!N63,0)</f>
        <v>0</v>
      </c>
      <c r="O17" s="2">
        <f>IF('NO3'!O$50&lt;&gt;"",'NO3'!O63,0)</f>
        <v>0</v>
      </c>
      <c r="P17" s="2">
        <f>IF('NO3'!P$50&lt;&gt;"",'NO3'!P63,0)</f>
        <v>0</v>
      </c>
      <c r="Q17" s="2">
        <f>IF('NO3'!Q$50&lt;&gt;"",'NO3'!Q63,0)</f>
        <v>0</v>
      </c>
      <c r="R17" s="2">
        <f>IF('NO3'!R$50&lt;&gt;"",'NO3'!R63,0)</f>
        <v>0</v>
      </c>
      <c r="S17" s="2">
        <f>IF('NO3'!S$50&lt;&gt;"",'NO3'!S63,0)</f>
        <v>0</v>
      </c>
      <c r="T17" s="2">
        <f>IF('NO3'!T$50&lt;&gt;"",'NO3'!T63,0)</f>
        <v>0</v>
      </c>
      <c r="U17" s="2">
        <f>IF('NO3'!U$50&lt;&gt;"",'NO3'!U63,0)</f>
        <v>0</v>
      </c>
      <c r="V17" s="2">
        <f>IF('NO3'!V$50&lt;&gt;"",'NO3'!V63,0)</f>
        <v>0</v>
      </c>
      <c r="W17" s="42">
        <f t="shared" si="0"/>
        <v>0</v>
      </c>
      <c r="X17" s="42">
        <f t="shared" si="1"/>
        <v>0</v>
      </c>
      <c r="Y17" s="2" t="str">
        <f>IF(OR(X17&gt;0,C31=1),1,"")</f>
        <v/>
      </c>
      <c r="Z17" s="21" t="str">
        <f>IF(Y17=1,LNG!B14,"")</f>
        <v/>
      </c>
      <c r="AB17" t="str">
        <f>IF(OR($Y$28=LNG!B14,$Y$28=LNG!C14),LNG!B14,"")</f>
        <v/>
      </c>
      <c r="AC17" t="str">
        <f>IF(OR($Y$28=LNG!B14,$Y$28=LNG!C14),LNG!C14,"")</f>
        <v/>
      </c>
    </row>
    <row r="18" spans="2:32" x14ac:dyDescent="0.3">
      <c r="B18" t="str">
        <f>LNG!B15</f>
        <v>Laboratorium</v>
      </c>
      <c r="C18" s="2">
        <f>IF('NO3'!C$50&lt;&gt;"",'NO3'!C64,0)</f>
        <v>0</v>
      </c>
      <c r="D18" s="2">
        <f>IF('NO3'!D$50&lt;&gt;"",'NO3'!D64,0)</f>
        <v>0</v>
      </c>
      <c r="E18" s="2">
        <f>IF('NO3'!E$50&lt;&gt;"",'NO3'!E64,0)</f>
        <v>0</v>
      </c>
      <c r="F18" s="2">
        <f>IF('NO3'!F$50&lt;&gt;"",'NO3'!F64,0)</f>
        <v>0</v>
      </c>
      <c r="G18" s="2">
        <f>IF('NO3'!G$50&lt;&gt;"",'NO3'!G64,0)</f>
        <v>0</v>
      </c>
      <c r="H18" s="2">
        <f>IF('NO3'!H$50&lt;&gt;"",'NO3'!H64,0)</f>
        <v>0</v>
      </c>
      <c r="I18" s="2">
        <f>IF('NO3'!I$50&lt;&gt;"",'NO3'!I64,0)</f>
        <v>0</v>
      </c>
      <c r="J18" s="2">
        <f>IF('NO3'!J$50&lt;&gt;"",'NO3'!J64,0)</f>
        <v>0</v>
      </c>
      <c r="K18" s="2">
        <f>IF('NO3'!K$50&lt;&gt;"",'NO3'!K64,0)</f>
        <v>0</v>
      </c>
      <c r="L18" s="2">
        <f>IF('NO3'!L$50&lt;&gt;"",'NO3'!L64,0)</f>
        <v>0</v>
      </c>
      <c r="M18" s="2">
        <f>IF('NO3'!M$50&lt;&gt;"",'NO3'!M64,0)</f>
        <v>0</v>
      </c>
      <c r="N18" s="2">
        <f>IF('NO3'!N$50&lt;&gt;"",'NO3'!N64,0)</f>
        <v>0</v>
      </c>
      <c r="O18" s="2">
        <f>IF('NO3'!O$50&lt;&gt;"",'NO3'!O64,0)</f>
        <v>0</v>
      </c>
      <c r="P18" s="2">
        <f>IF('NO3'!P$50&lt;&gt;"",'NO3'!P64,0)</f>
        <v>0</v>
      </c>
      <c r="Q18" s="2">
        <f>IF('NO3'!Q$50&lt;&gt;"",'NO3'!Q64,0)</f>
        <v>0</v>
      </c>
      <c r="R18" s="2">
        <f>IF('NO3'!R$50&lt;&gt;"",'NO3'!R64,0)</f>
        <v>0</v>
      </c>
      <c r="S18" s="2">
        <f>IF('NO3'!S$50&lt;&gt;"",'NO3'!S64,0)</f>
        <v>0</v>
      </c>
      <c r="T18" s="2">
        <f>IF('NO3'!T$50&lt;&gt;"",'NO3'!T64,0)</f>
        <v>0</v>
      </c>
      <c r="U18" s="2">
        <f>IF('NO3'!U$50&lt;&gt;"",'NO3'!U64,0)</f>
        <v>0</v>
      </c>
      <c r="V18" s="2">
        <f>IF('NO3'!V$50&lt;&gt;"",'NO3'!V64,0)</f>
        <v>0</v>
      </c>
      <c r="W18" s="42">
        <f t="shared" si="0"/>
        <v>0</v>
      </c>
      <c r="X18" s="42">
        <f t="shared" si="1"/>
        <v>0</v>
      </c>
      <c r="Y18" s="2" t="str">
        <f>IF(AND(SUM(X$7:X17)=0,SUM(X$20:X$21)=0,X18&gt;0,BYGGNADSTYP&lt;&gt;"Hallbyggnad"),1,"")</f>
        <v/>
      </c>
      <c r="Z18" s="21" t="str">
        <f>IF(Y18=1,LNG!B15,"")</f>
        <v/>
      </c>
      <c r="AB18" t="str">
        <f>IF(OR($Y$28=LNG!B15,$Y$28=LNG!C15),LNG!B15,"")</f>
        <v/>
      </c>
      <c r="AC18" t="str">
        <f>IF(OR($Y$28=LNG!B15,$Y$28=LNG!C15),LNG!C15,"")</f>
        <v/>
      </c>
    </row>
    <row r="19" spans="2:32" x14ac:dyDescent="0.3">
      <c r="B19" t="str">
        <f>LNG!B16</f>
        <v>Restaurang/Matsal</v>
      </c>
      <c r="C19" s="2">
        <f>IF('NO3'!C$50&lt;&gt;"",'NO3'!C65,0)</f>
        <v>0</v>
      </c>
      <c r="D19" s="2">
        <f>IF('NO3'!D$50&lt;&gt;"",'NO3'!D65,0)</f>
        <v>0</v>
      </c>
      <c r="E19" s="2">
        <f>IF('NO3'!E$50&lt;&gt;"",'NO3'!E65,0)</f>
        <v>0</v>
      </c>
      <c r="F19" s="2">
        <f>IF('NO3'!F$50&lt;&gt;"",'NO3'!F65,0)</f>
        <v>0</v>
      </c>
      <c r="G19" s="2">
        <f>IF('NO3'!G$50&lt;&gt;"",'NO3'!G65,0)</f>
        <v>0</v>
      </c>
      <c r="H19" s="2">
        <f>IF('NO3'!H$50&lt;&gt;"",'NO3'!H65,0)</f>
        <v>0</v>
      </c>
      <c r="I19" s="2">
        <f>IF('NO3'!I$50&lt;&gt;"",'NO3'!I65,0)</f>
        <v>0</v>
      </c>
      <c r="J19" s="2">
        <f>IF('NO3'!J$50&lt;&gt;"",'NO3'!J65,0)</f>
        <v>0</v>
      </c>
      <c r="K19" s="2">
        <f>IF('NO3'!K$50&lt;&gt;"",'NO3'!K65,0)</f>
        <v>0</v>
      </c>
      <c r="L19" s="2">
        <f>IF('NO3'!L$50&lt;&gt;"",'NO3'!L65,0)</f>
        <v>0</v>
      </c>
      <c r="M19" s="2">
        <f>IF('NO3'!M$50&lt;&gt;"",'NO3'!M65,0)</f>
        <v>0</v>
      </c>
      <c r="N19" s="2">
        <f>IF('NO3'!N$50&lt;&gt;"",'NO3'!N65,0)</f>
        <v>0</v>
      </c>
      <c r="O19" s="2">
        <f>IF('NO3'!O$50&lt;&gt;"",'NO3'!O65,0)</f>
        <v>0</v>
      </c>
      <c r="P19" s="2">
        <f>IF('NO3'!P$50&lt;&gt;"",'NO3'!P65,0)</f>
        <v>0</v>
      </c>
      <c r="Q19" s="2">
        <f>IF('NO3'!Q$50&lt;&gt;"",'NO3'!Q65,0)</f>
        <v>0</v>
      </c>
      <c r="R19" s="2">
        <f>IF('NO3'!R$50&lt;&gt;"",'NO3'!R65,0)</f>
        <v>0</v>
      </c>
      <c r="S19" s="2">
        <f>IF('NO3'!S$50&lt;&gt;"",'NO3'!S65,0)</f>
        <v>0</v>
      </c>
      <c r="T19" s="2">
        <f>IF('NO3'!T$50&lt;&gt;"",'NO3'!T65,0)</f>
        <v>0</v>
      </c>
      <c r="U19" s="2">
        <f>IF('NO3'!U$50&lt;&gt;"",'NO3'!U65,0)</f>
        <v>0</v>
      </c>
      <c r="V19" s="2">
        <f>IF('NO3'!V$50&lt;&gt;"",'NO3'!V65,0)</f>
        <v>0</v>
      </c>
      <c r="W19" s="42">
        <f t="shared" si="0"/>
        <v>0</v>
      </c>
      <c r="X19" s="42">
        <f t="shared" si="1"/>
        <v>0</v>
      </c>
      <c r="Y19" s="2" t="str">
        <f>IF(AND(SUM(X20:X$21)=0,SUM(X$7:X18)=0,X19&gt;0,BYGGNADSTYP&lt;&gt;"Hallbyggnad"),1,"")</f>
        <v/>
      </c>
      <c r="Z19" s="21" t="str">
        <f>IF(Y19=1,LNG!B16,"")</f>
        <v/>
      </c>
      <c r="AB19" t="str">
        <f>IF(OR($Y$28=LNG!B16,$Y$28=LNG!C16),LNG!B16,"")</f>
        <v/>
      </c>
      <c r="AC19" t="str">
        <f>IF(OR($Y$28=LNG!B16,$Y$28=LNG!C16),LNG!C16,"")</f>
        <v/>
      </c>
    </row>
    <row r="20" spans="2:32" x14ac:dyDescent="0.3">
      <c r="B20" t="str">
        <f>LNG!B17</f>
        <v>Hotellverksamhet</v>
      </c>
      <c r="C20" s="2">
        <f>IF('NO3'!C$50&lt;&gt;"",'NO3'!C66,0)</f>
        <v>0</v>
      </c>
      <c r="D20" s="2">
        <f>IF('NO3'!D$50&lt;&gt;"",'NO3'!D66,0)</f>
        <v>0</v>
      </c>
      <c r="E20" s="2">
        <f>IF('NO3'!E$50&lt;&gt;"",'NO3'!E66,0)</f>
        <v>0</v>
      </c>
      <c r="F20" s="2">
        <f>IF('NO3'!F$50&lt;&gt;"",'NO3'!F66,0)</f>
        <v>0</v>
      </c>
      <c r="G20" s="2">
        <f>IF('NO3'!G$50&lt;&gt;"",'NO3'!G66,0)</f>
        <v>0</v>
      </c>
      <c r="H20" s="2">
        <f>IF('NO3'!H$50&lt;&gt;"",'NO3'!H66,0)</f>
        <v>0</v>
      </c>
      <c r="I20" s="2">
        <f>IF('NO3'!I$50&lt;&gt;"",'NO3'!I66,0)</f>
        <v>0</v>
      </c>
      <c r="J20" s="2">
        <f>IF('NO3'!J$50&lt;&gt;"",'NO3'!J66,0)</f>
        <v>0</v>
      </c>
      <c r="K20" s="2">
        <f>IF('NO3'!K$50&lt;&gt;"",'NO3'!K66,0)</f>
        <v>0</v>
      </c>
      <c r="L20" s="2">
        <f>IF('NO3'!L$50&lt;&gt;"",'NO3'!L66,0)</f>
        <v>0</v>
      </c>
      <c r="M20" s="2">
        <f>IF('NO3'!M$50&lt;&gt;"",'NO3'!M66,0)</f>
        <v>0</v>
      </c>
      <c r="N20" s="2">
        <f>IF('NO3'!N$50&lt;&gt;"",'NO3'!N66,0)</f>
        <v>0</v>
      </c>
      <c r="O20" s="2">
        <f>IF('NO3'!O$50&lt;&gt;"",'NO3'!O66,0)</f>
        <v>0</v>
      </c>
      <c r="P20" s="2">
        <f>IF('NO3'!P$50&lt;&gt;"",'NO3'!P66,0)</f>
        <v>0</v>
      </c>
      <c r="Q20" s="2">
        <f>IF('NO3'!Q$50&lt;&gt;"",'NO3'!Q66,0)</f>
        <v>0</v>
      </c>
      <c r="R20" s="2">
        <f>IF('NO3'!R$50&lt;&gt;"",'NO3'!R66,0)</f>
        <v>0</v>
      </c>
      <c r="S20" s="2">
        <f>IF('NO3'!S$50&lt;&gt;"",'NO3'!S66,0)</f>
        <v>0</v>
      </c>
      <c r="T20" s="2">
        <f>IF('NO3'!T$50&lt;&gt;"",'NO3'!T66,0)</f>
        <v>0</v>
      </c>
      <c r="U20" s="2">
        <f>IF('NO3'!U$50&lt;&gt;"",'NO3'!U66,0)</f>
        <v>0</v>
      </c>
      <c r="V20" s="2">
        <f>IF('NO3'!V$50&lt;&gt;"",'NO3'!V66,0)</f>
        <v>0</v>
      </c>
      <c r="W20" s="42">
        <f t="shared" si="0"/>
        <v>0</v>
      </c>
      <c r="X20" s="42">
        <f t="shared" si="1"/>
        <v>0</v>
      </c>
      <c r="Y20" s="2" t="str">
        <f>IF(AND(SUM(X$7:X18)=0,X21=0,X20&gt;0,BYGGNADSTYP&lt;&gt;"Hallbyggnad"),1,"")</f>
        <v/>
      </c>
      <c r="Z20" s="21" t="str">
        <f>IF(Y20=1,LNG!B17,"")</f>
        <v/>
      </c>
      <c r="AB20" t="str">
        <f>IF(OR($Y$28=LNG!B17,$Y$28=LNG!C17),LNG!B17,"")</f>
        <v/>
      </c>
      <c r="AC20" t="str">
        <f>IF(OR($Y$28=LNG!B17,$Y$28=LNG!C17),LNG!C17,"")</f>
        <v/>
      </c>
    </row>
    <row r="21" spans="2:32" ht="15" thickBot="1" x14ac:dyDescent="0.35">
      <c r="B21" t="str">
        <f>LNG!B18</f>
        <v>Småhus</v>
      </c>
      <c r="C21" s="35">
        <f>IF('NO3'!C$50&lt;&gt;"",'NO3'!C67,0)</f>
        <v>0</v>
      </c>
      <c r="D21" s="35">
        <f>IF('NO3'!D$50&lt;&gt;"",'NO3'!D67,0)</f>
        <v>0</v>
      </c>
      <c r="E21" s="35">
        <f>IF('NO3'!E$50&lt;&gt;"",'NO3'!E67,0)</f>
        <v>0</v>
      </c>
      <c r="F21" s="35">
        <f>IF('NO3'!F$50&lt;&gt;"",'NO3'!F67,0)</f>
        <v>0</v>
      </c>
      <c r="G21" s="35">
        <f>IF('NO3'!G$50&lt;&gt;"",'NO3'!G67,0)</f>
        <v>0</v>
      </c>
      <c r="H21" s="35">
        <f>IF('NO3'!H$50&lt;&gt;"",'NO3'!H67,0)</f>
        <v>0</v>
      </c>
      <c r="I21" s="35">
        <f>IF('NO3'!I$50&lt;&gt;"",'NO3'!I67,0)</f>
        <v>0</v>
      </c>
      <c r="J21" s="35">
        <f>IF('NO3'!J$50&lt;&gt;"",'NO3'!J67,0)</f>
        <v>0</v>
      </c>
      <c r="K21" s="35">
        <f>IF('NO3'!K$50&lt;&gt;"",'NO3'!K67,0)</f>
        <v>0</v>
      </c>
      <c r="L21" s="35">
        <f>IF('NO3'!L$50&lt;&gt;"",'NO3'!L67,0)</f>
        <v>0</v>
      </c>
      <c r="M21" s="35">
        <f>IF('NO3'!M$50&lt;&gt;"",'NO3'!M67,0)</f>
        <v>0</v>
      </c>
      <c r="N21" s="35">
        <f>IF('NO3'!N$50&lt;&gt;"",'NO3'!N67,0)</f>
        <v>0</v>
      </c>
      <c r="O21" s="35">
        <f>IF('NO3'!O$50&lt;&gt;"",'NO3'!O67,0)</f>
        <v>0</v>
      </c>
      <c r="P21" s="35">
        <f>IF('NO3'!P$50&lt;&gt;"",'NO3'!P67,0)</f>
        <v>0</v>
      </c>
      <c r="Q21" s="35">
        <f>IF('NO3'!Q$50&lt;&gt;"",'NO3'!Q67,0)</f>
        <v>0</v>
      </c>
      <c r="R21" s="35">
        <f>IF('NO3'!R$50&lt;&gt;"",'NO3'!R67,0)</f>
        <v>0</v>
      </c>
      <c r="S21" s="35">
        <f>IF('NO3'!S$50&lt;&gt;"",'NO3'!S67,0)</f>
        <v>0</v>
      </c>
      <c r="T21" s="35">
        <f>IF('NO3'!T$50&lt;&gt;"",'NO3'!T67,0)</f>
        <v>0</v>
      </c>
      <c r="U21" s="35">
        <f>IF('NO3'!U$50&lt;&gt;"",'NO3'!U67,0)</f>
        <v>0</v>
      </c>
      <c r="V21" s="35">
        <f>IF('NO3'!V$50&lt;&gt;"",'NO3'!V67,0)</f>
        <v>0</v>
      </c>
      <c r="W21" s="42">
        <f t="shared" si="0"/>
        <v>0</v>
      </c>
      <c r="X21" s="42">
        <f t="shared" si="1"/>
        <v>0</v>
      </c>
      <c r="Y21" s="2" t="str">
        <f>IF(AND(SUM(X$7:X20)=0,X21&gt;0,BYGGNADSTYP&lt;&gt;"Hallbyggnad"),1,"")</f>
        <v/>
      </c>
      <c r="Z21" s="21" t="str">
        <f>IF(Y21=1,LNG!B18,"")</f>
        <v/>
      </c>
      <c r="AB21" t="str">
        <f>IF(OR($Y$28=LNG!B18,$Y$28=LNG!C18),LNG!B18,"")</f>
        <v/>
      </c>
      <c r="AC21" t="str">
        <f>IF(OR($Y$28=LNG!B18,$Y$28=LNG!C18),LNG!C18,"")</f>
        <v/>
      </c>
    </row>
    <row r="22" spans="2:32" x14ac:dyDescent="0.3">
      <c r="B22" t="s">
        <v>36</v>
      </c>
      <c r="C22" s="34">
        <f>'NO3'!C68</f>
        <v>0</v>
      </c>
      <c r="D22" s="34" t="str">
        <f>'NO3'!D68</f>
        <v/>
      </c>
      <c r="E22" s="34" t="str">
        <f>'NO3'!E68</f>
        <v/>
      </c>
      <c r="F22" s="34" t="str">
        <f>'NO3'!F68</f>
        <v/>
      </c>
      <c r="G22" s="34" t="str">
        <f>'NO3'!G68</f>
        <v/>
      </c>
      <c r="H22" s="34" t="str">
        <f>'NO3'!H68</f>
        <v/>
      </c>
      <c r="I22" s="34" t="str">
        <f>'NO3'!I68</f>
        <v/>
      </c>
      <c r="J22" s="34" t="str">
        <f>'NO3'!J68</f>
        <v/>
      </c>
      <c r="K22" s="34" t="str">
        <f>'NO3'!K68</f>
        <v/>
      </c>
      <c r="L22" s="34" t="str">
        <f>'NO3'!L68</f>
        <v/>
      </c>
      <c r="M22" s="34" t="str">
        <f>'NO3'!M68</f>
        <v/>
      </c>
      <c r="N22" s="34" t="str">
        <f>'NO3'!N68</f>
        <v/>
      </c>
      <c r="O22" s="34" t="str">
        <f>'NO3'!O68</f>
        <v/>
      </c>
      <c r="P22" s="34" t="str">
        <f>'NO3'!P68</f>
        <v/>
      </c>
      <c r="Q22" s="34" t="str">
        <f>'NO3'!Q68</f>
        <v/>
      </c>
      <c r="R22" s="34" t="str">
        <f>'NO3'!R68</f>
        <v/>
      </c>
      <c r="S22" s="34" t="str">
        <f>'NO3'!S68</f>
        <v/>
      </c>
      <c r="T22" s="34" t="str">
        <f>'NO3'!T68</f>
        <v/>
      </c>
      <c r="U22" s="34" t="str">
        <f>'NO3'!U68</f>
        <v/>
      </c>
      <c r="V22" s="34" t="str">
        <f>'NO3'!V68</f>
        <v/>
      </c>
      <c r="W22" s="42">
        <f>SUM(W6:W21)</f>
        <v>0</v>
      </c>
      <c r="X22" s="42">
        <f>SUM(X6:X21)</f>
        <v>0</v>
      </c>
      <c r="AB22" t="str">
        <f>IF($Y$28=LNG!B178,LNG!B178,"")</f>
        <v/>
      </c>
      <c r="AC22" t="str">
        <f>IF($Y$28=LNG!B178,LNG!C178,"")</f>
        <v/>
      </c>
      <c r="AD22" t="str">
        <f>CONCATENATE(AB6,AB7,AB8,AB9,AB10,AB11,AB12,AB13,AB14,AB15,AB16,AB17,AB18,AB19,AB20,AB21,AB22)</f>
        <v/>
      </c>
      <c r="AE22" t="str">
        <f>CONCATENATE(AC6,AC7,AC8,AC9,AC10,AC11,AC12,AC13,AC14,AC15,AC16,AC17,AC18,AC19,AC20,AC21,AC22)</f>
        <v/>
      </c>
      <c r="AF22" t="s">
        <v>131</v>
      </c>
    </row>
    <row r="23" spans="2:32" x14ac:dyDescent="0.3">
      <c r="B23" t="s">
        <v>37</v>
      </c>
      <c r="C23" s="21">
        <f>IF(C4&lt;&gt;"",SUM(C7:C10),"")</f>
        <v>0</v>
      </c>
      <c r="D23" s="21" t="str">
        <f t="shared" ref="D23:V23" si="2">IF(D4&lt;&gt;"",SUM(D7:D10),"")</f>
        <v/>
      </c>
      <c r="E23" s="21" t="str">
        <f t="shared" si="2"/>
        <v/>
      </c>
      <c r="F23" s="21" t="str">
        <f t="shared" si="2"/>
        <v/>
      </c>
      <c r="G23" s="21" t="str">
        <f t="shared" si="2"/>
        <v/>
      </c>
      <c r="H23" s="21" t="str">
        <f t="shared" si="2"/>
        <v/>
      </c>
      <c r="I23" s="21" t="str">
        <f t="shared" si="2"/>
        <v/>
      </c>
      <c r="J23" s="21" t="str">
        <f t="shared" si="2"/>
        <v/>
      </c>
      <c r="K23" s="21" t="str">
        <f t="shared" si="2"/>
        <v/>
      </c>
      <c r="L23" s="21" t="str">
        <f t="shared" si="2"/>
        <v/>
      </c>
      <c r="M23" s="21" t="str">
        <f t="shared" si="2"/>
        <v/>
      </c>
      <c r="N23" s="21" t="str">
        <f t="shared" si="2"/>
        <v/>
      </c>
      <c r="O23" s="21" t="str">
        <f t="shared" si="2"/>
        <v/>
      </c>
      <c r="P23" s="21" t="str">
        <f t="shared" si="2"/>
        <v/>
      </c>
      <c r="Q23" s="21" t="str">
        <f t="shared" si="2"/>
        <v/>
      </c>
      <c r="R23" s="21" t="str">
        <f t="shared" si="2"/>
        <v/>
      </c>
      <c r="S23" s="21" t="str">
        <f t="shared" si="2"/>
        <v/>
      </c>
      <c r="T23" s="21" t="str">
        <f t="shared" si="2"/>
        <v/>
      </c>
      <c r="U23" s="21" t="str">
        <f t="shared" si="2"/>
        <v/>
      </c>
      <c r="V23" s="21" t="str">
        <f t="shared" si="2"/>
        <v/>
      </c>
      <c r="W23" s="20"/>
      <c r="X23" s="20"/>
    </row>
    <row r="24" spans="2:32" x14ac:dyDescent="0.3">
      <c r="B24" t="s">
        <v>38</v>
      </c>
      <c r="C24" s="21">
        <v>0</v>
      </c>
      <c r="D24" s="21">
        <v>0</v>
      </c>
      <c r="E24" s="21" t="str">
        <f>IF(E4&lt;&gt;"",IF(OR(D4="MARKPLAN",D4="O. M."),1,0),"")</f>
        <v/>
      </c>
      <c r="F24" s="21" t="str">
        <f t="shared" ref="F24:V24" si="3">IF(F4&lt;&gt;"",IF(AND(E24=1,OR(D4="MARKPLAN",D4="O. M.",E4="SOUTERRÄNG O. M.")),1,0),"")</f>
        <v/>
      </c>
      <c r="G24" s="21" t="str">
        <f t="shared" si="3"/>
        <v/>
      </c>
      <c r="H24" s="21" t="str">
        <f t="shared" si="3"/>
        <v/>
      </c>
      <c r="I24" s="21" t="str">
        <f t="shared" si="3"/>
        <v/>
      </c>
      <c r="J24" s="21" t="str">
        <f t="shared" si="3"/>
        <v/>
      </c>
      <c r="K24" s="21" t="str">
        <f t="shared" si="3"/>
        <v/>
      </c>
      <c r="L24" s="21" t="str">
        <f t="shared" si="3"/>
        <v/>
      </c>
      <c r="M24" s="21" t="str">
        <f t="shared" si="3"/>
        <v/>
      </c>
      <c r="N24" s="21" t="str">
        <f t="shared" si="3"/>
        <v/>
      </c>
      <c r="O24" s="21" t="str">
        <f t="shared" si="3"/>
        <v/>
      </c>
      <c r="P24" s="21" t="str">
        <f t="shared" si="3"/>
        <v/>
      </c>
      <c r="Q24" s="21" t="str">
        <f t="shared" si="3"/>
        <v/>
      </c>
      <c r="R24" s="21" t="str">
        <f t="shared" si="3"/>
        <v/>
      </c>
      <c r="S24" s="21" t="str">
        <f t="shared" si="3"/>
        <v/>
      </c>
      <c r="T24" s="21" t="str">
        <f t="shared" si="3"/>
        <v/>
      </c>
      <c r="U24" s="21" t="str">
        <f t="shared" si="3"/>
        <v/>
      </c>
      <c r="V24" s="21" t="str">
        <f t="shared" si="3"/>
        <v/>
      </c>
      <c r="W24" s="20"/>
      <c r="X24" s="20"/>
    </row>
    <row r="25" spans="2:32" x14ac:dyDescent="0.3">
      <c r="B25" t="s">
        <v>39</v>
      </c>
      <c r="C25" s="21">
        <f>IF(C4&lt;&gt;"",IF(C26=1,IF(SUMIF(C5:$V5,C5+2,C22:$V22)&gt;0,1,0),0),"")</f>
        <v>0</v>
      </c>
      <c r="D25" s="21">
        <v>0</v>
      </c>
      <c r="E25" s="21" t="str">
        <f>IF(E4&lt;&gt;"",IF(E26=1,IF(SUMIF(E5:$V5,E5+2,E22:$V22)&gt;0,1,0),0),"")</f>
        <v/>
      </c>
      <c r="F25" s="21" t="str">
        <f>IF(F4&lt;&gt;"",IF(F26=1,IF(SUMIF(F5:$V5,F5+2,F22:$V22)&gt;0,1,0),0),"")</f>
        <v/>
      </c>
      <c r="G25" s="21" t="str">
        <f>IF(G4&lt;&gt;"",IF(G26=1,IF(SUMIF(G5:$V5,G5+2,G22:$V22)&gt;0,1,0),0),"")</f>
        <v/>
      </c>
      <c r="H25" s="21" t="str">
        <f>IF(H4&lt;&gt;"",IF(H26=1,IF(SUMIF(H5:$V5,H5+2,H22:$V22)&gt;0,1,0),0),"")</f>
        <v/>
      </c>
      <c r="I25" s="21" t="str">
        <f>IF(I4&lt;&gt;"",IF(I26=1,IF(SUMIF(I5:$V5,I5+2,I22:$V22)&gt;0,1,0),0),"")</f>
        <v/>
      </c>
      <c r="J25" s="21" t="str">
        <f>IF(J4&lt;&gt;"",IF(J26=1,IF(SUMIF(J5:$V5,J5+2,J22:$V22)&gt;0,1,0),0),"")</f>
        <v/>
      </c>
      <c r="K25" s="21" t="str">
        <f>IF(K4&lt;&gt;"",IF(K26=1,IF(SUMIF(K5:$V5,K5+2,K22:$V22)&gt;0,1,0),0),"")</f>
        <v/>
      </c>
      <c r="L25" s="21" t="str">
        <f>IF(L4&lt;&gt;"",IF(L26=1,IF(SUMIF(L5:$V5,L5+2,L22:$V22)&gt;0,1,0),0),"")</f>
        <v/>
      </c>
      <c r="M25" s="21" t="str">
        <f>IF(M4&lt;&gt;"",IF(M26=1,IF(SUMIF(M5:$V5,M5+2,M22:$V22)&gt;0,1,0),0),"")</f>
        <v/>
      </c>
      <c r="N25" s="21" t="str">
        <f>IF(N4&lt;&gt;"",IF(N26=1,IF(SUMIF(N5:$V5,N5+2,N22:$V22)&gt;0,1,0),0),"")</f>
        <v/>
      </c>
      <c r="O25" s="21" t="str">
        <f>IF(O4&lt;&gt;"",IF(O26=1,IF(SUMIF(O5:$V5,O5+2,O22:$V22)&gt;0,1,0),0),"")</f>
        <v/>
      </c>
      <c r="P25" s="21" t="str">
        <f>IF(P4&lt;&gt;"",IF(P26=1,IF(SUMIF(P5:$V5,P5+2,P22:$V22)&gt;0,1,0),0),"")</f>
        <v/>
      </c>
      <c r="Q25" s="21" t="str">
        <f>IF(Q4&lt;&gt;"",IF(Q26=1,IF(SUMIF(Q5:$V5,Q5+2,Q22:$V22)&gt;0,1,0),0),"")</f>
        <v/>
      </c>
      <c r="R25" s="21" t="str">
        <f>IF(R4&lt;&gt;"",IF(R26=1,IF(SUMIF(R5:$V5,R5+2,R22:$V22)&gt;0,1,0),0),"")</f>
        <v/>
      </c>
      <c r="S25" s="21" t="str">
        <f>IF(S4&lt;&gt;"",IF(S26=1,IF(SUMIF(S5:$V5,S5+2,S22:$V22)&gt;0,1,0),0),"")</f>
        <v/>
      </c>
      <c r="T25" s="21" t="str">
        <f>IF(T4&lt;&gt;"",IF(T26=1,IF(SUMIF(T5:$V5,T5+2,T22:$V22)&gt;0,1,0),0),"")</f>
        <v/>
      </c>
      <c r="U25" s="21" t="str">
        <f>IF(U4&lt;&gt;"",IF(U26=1,IF(SUMIF(U5:$V5,U5+2,U22:$V22)&gt;0,1,0),0),"")</f>
        <v/>
      </c>
      <c r="V25" s="21" t="str">
        <f>IF(V4&lt;&gt;"",IF(V26=1,IF(SUMIF(V5:$V5,V5+2,V22:$V22)&gt;0,1,0),0),"")</f>
        <v/>
      </c>
      <c r="W25" s="20"/>
      <c r="X25" s="20"/>
    </row>
    <row r="26" spans="2:32" x14ac:dyDescent="0.3">
      <c r="B26" t="s">
        <v>40</v>
      </c>
      <c r="C26" s="21">
        <f>IF(C4&lt;&gt;"",IF(C4&lt;&gt;"U. M.",IF(SUMIF($C$5:$V$5,C5,$C$23:$V$23)&gt;0,1,0),0),"")</f>
        <v>0</v>
      </c>
      <c r="D26" s="21" t="str">
        <f t="shared" ref="D26:E26" si="4">IF(D4&lt;&gt;"",IF(D4&lt;&gt;"U. M.",IF(OR(SUMIF(A5:C5,D5-1,A23:C23)&gt;0,SUMIF($C$5:$V$5,D5,$C$23:$V$23)&gt;0),1,0),0),"")</f>
        <v/>
      </c>
      <c r="E26" s="21" t="str">
        <f t="shared" si="4"/>
        <v/>
      </c>
      <c r="F26" s="21" t="str">
        <f>IF(F4&lt;&gt;"",IF(F4&lt;&gt;"U. M.",IF(OR(SUMIF(C5:E5,F5-1,C23:E23)&gt;0,SUMIF($C$5:$V$5,F5,$C$23:$V$23)&gt;0),1,0),0),"")</f>
        <v/>
      </c>
      <c r="G26" s="21" t="str">
        <f t="shared" ref="G26:V26" si="5">IF(G4&lt;&gt;"",IF(G4&lt;&gt;"U. M.",IF(OR(SUMIF(D5:F5,G5-1,D23:F23)&gt;0,SUMIF($C$5:$V$5,G5,$C$23:$V$23)&gt;0),1,0),0),"")</f>
        <v/>
      </c>
      <c r="H26" s="21" t="str">
        <f t="shared" si="5"/>
        <v/>
      </c>
      <c r="I26" s="21" t="str">
        <f t="shared" si="5"/>
        <v/>
      </c>
      <c r="J26" s="21" t="str">
        <f t="shared" si="5"/>
        <v/>
      </c>
      <c r="K26" s="21" t="str">
        <f t="shared" si="5"/>
        <v/>
      </c>
      <c r="L26" s="21" t="str">
        <f t="shared" si="5"/>
        <v/>
      </c>
      <c r="M26" s="21" t="str">
        <f t="shared" si="5"/>
        <v/>
      </c>
      <c r="N26" s="21" t="str">
        <f t="shared" si="5"/>
        <v/>
      </c>
      <c r="O26" s="21" t="str">
        <f t="shared" si="5"/>
        <v/>
      </c>
      <c r="P26" s="21" t="str">
        <f t="shared" si="5"/>
        <v/>
      </c>
      <c r="Q26" s="21" t="str">
        <f t="shared" si="5"/>
        <v/>
      </c>
      <c r="R26" s="21" t="str">
        <f t="shared" si="5"/>
        <v/>
      </c>
      <c r="S26" s="21" t="str">
        <f t="shared" si="5"/>
        <v/>
      </c>
      <c r="T26" s="21" t="str">
        <f t="shared" si="5"/>
        <v/>
      </c>
      <c r="U26" s="21" t="str">
        <f t="shared" si="5"/>
        <v/>
      </c>
      <c r="V26" s="21" t="str">
        <f t="shared" si="5"/>
        <v/>
      </c>
      <c r="W26" s="20"/>
      <c r="X26" s="20"/>
    </row>
    <row r="27" spans="2:32" x14ac:dyDescent="0.3">
      <c r="B27" t="s">
        <v>41</v>
      </c>
      <c r="C27" s="2">
        <f>IF(C4&lt;&gt;"",IF(OR(C24=1,C25=1,C26=0),0,1),"")</f>
        <v>0</v>
      </c>
      <c r="D27" s="2" t="str">
        <f>IF(D4&lt;&gt;"",IF(OR(D24=1,D25=1,D26=0),0,1),"")</f>
        <v/>
      </c>
      <c r="E27" s="2" t="str">
        <f>IF(E4&lt;&gt;"",IF(OR(E24=1,E25=1,E26=0),0,1),"")</f>
        <v/>
      </c>
      <c r="F27" s="2" t="str">
        <f t="shared" ref="F27:V27" si="6">IF(F4&lt;&gt;"",IF(OR(F24=1,F25=1,F26=0),0,1),"")</f>
        <v/>
      </c>
      <c r="G27" s="2" t="str">
        <f t="shared" si="6"/>
        <v/>
      </c>
      <c r="H27" s="2" t="str">
        <f t="shared" si="6"/>
        <v/>
      </c>
      <c r="I27" s="2" t="str">
        <f t="shared" si="6"/>
        <v/>
      </c>
      <c r="J27" s="2" t="str">
        <f t="shared" si="6"/>
        <v/>
      </c>
      <c r="K27" s="2" t="str">
        <f t="shared" si="6"/>
        <v/>
      </c>
      <c r="L27" s="2" t="str">
        <f t="shared" si="6"/>
        <v/>
      </c>
      <c r="M27" s="2" t="str">
        <f t="shared" si="6"/>
        <v/>
      </c>
      <c r="N27" s="2" t="str">
        <f t="shared" si="6"/>
        <v/>
      </c>
      <c r="O27" s="2" t="str">
        <f t="shared" si="6"/>
        <v/>
      </c>
      <c r="P27" s="2" t="str">
        <f t="shared" si="6"/>
        <v/>
      </c>
      <c r="Q27" s="2" t="str">
        <f t="shared" si="6"/>
        <v/>
      </c>
      <c r="R27" s="2" t="str">
        <f t="shared" si="6"/>
        <v/>
      </c>
      <c r="S27" s="2" t="str">
        <f t="shared" si="6"/>
        <v/>
      </c>
      <c r="T27" s="2" t="str">
        <f t="shared" si="6"/>
        <v/>
      </c>
      <c r="U27" s="2" t="str">
        <f t="shared" si="6"/>
        <v/>
      </c>
      <c r="V27" s="2" t="str">
        <f t="shared" si="6"/>
        <v/>
      </c>
    </row>
    <row r="28" spans="2:32" x14ac:dyDescent="0.3">
      <c r="B28" t="s">
        <v>42</v>
      </c>
      <c r="C28" s="2">
        <f>IF(C4&lt;&gt;"U. M.",IF(SUM(C11:C21)&gt;0,1,0),"")</f>
        <v>0</v>
      </c>
      <c r="D28" s="2">
        <f t="shared" ref="D28:V28" si="7">IF(D4&lt;&gt;"U. M.",IF(SUM(D11:D21)&gt;0,1,0),"")</f>
        <v>0</v>
      </c>
      <c r="E28" s="2">
        <f t="shared" si="7"/>
        <v>0</v>
      </c>
      <c r="F28" s="2">
        <f t="shared" si="7"/>
        <v>0</v>
      </c>
      <c r="G28" s="2">
        <f t="shared" si="7"/>
        <v>0</v>
      </c>
      <c r="H28" s="2">
        <f t="shared" si="7"/>
        <v>0</v>
      </c>
      <c r="I28" s="2">
        <f t="shared" si="7"/>
        <v>0</v>
      </c>
      <c r="J28" s="2">
        <f t="shared" si="7"/>
        <v>0</v>
      </c>
      <c r="K28" s="2">
        <f t="shared" si="7"/>
        <v>0</v>
      </c>
      <c r="L28" s="2">
        <f t="shared" si="7"/>
        <v>0</v>
      </c>
      <c r="M28" s="2">
        <f t="shared" si="7"/>
        <v>0</v>
      </c>
      <c r="N28" s="2">
        <f t="shared" si="7"/>
        <v>0</v>
      </c>
      <c r="O28" s="2">
        <f t="shared" si="7"/>
        <v>0</v>
      </c>
      <c r="P28" s="2">
        <f t="shared" si="7"/>
        <v>0</v>
      </c>
      <c r="Q28" s="2">
        <f t="shared" si="7"/>
        <v>0</v>
      </c>
      <c r="R28" s="2">
        <f t="shared" si="7"/>
        <v>0</v>
      </c>
      <c r="S28" s="2">
        <f t="shared" si="7"/>
        <v>0</v>
      </c>
      <c r="T28" s="2">
        <f t="shared" si="7"/>
        <v>0</v>
      </c>
      <c r="U28" s="2">
        <f t="shared" si="7"/>
        <v>0</v>
      </c>
      <c r="V28" s="2">
        <f t="shared" si="7"/>
        <v>0</v>
      </c>
      <c r="W28" s="2" t="str">
        <f>IF(SUM(C32:V32)&gt;=1,"Hallbyggnad","Annan verksamhet")</f>
        <v>Annan verksamhet</v>
      </c>
      <c r="Y28" s="2" t="str">
        <f>IF(BTA&gt;0,IF(CONCATENATE(Z6,Z7,Z8,Z9,Z10,Z11,Z12,Z13,Z14,Z15,Z16,Z17,Z18,Z19,Z20,Z21)="","Blandverksamhet",CONCATENATE(Z6,Z7,Z8,Z9,Z10,Z11,Z12,Z13,Z14,Z15,Z16,Z17,Z18,Z19,Z20,Z21)),"")</f>
        <v/>
      </c>
    </row>
    <row r="29" spans="2:32" x14ac:dyDescent="0.3">
      <c r="B29" t="s">
        <v>43</v>
      </c>
      <c r="C29" s="2" t="str">
        <f>IF(AND(D4="",C27=1),1,"")</f>
        <v/>
      </c>
      <c r="D29" s="2" t="str">
        <f>IF(AND(E4="",D27=1),1,"")</f>
        <v/>
      </c>
      <c r="E29" s="2" t="str">
        <f t="shared" ref="E29:V29" si="8">IF(AND(F4="",E27=1),1,"")</f>
        <v/>
      </c>
      <c r="F29" s="2" t="str">
        <f t="shared" si="8"/>
        <v/>
      </c>
      <c r="G29" s="2" t="str">
        <f t="shared" si="8"/>
        <v/>
      </c>
      <c r="H29" s="2" t="str">
        <f t="shared" si="8"/>
        <v/>
      </c>
      <c r="I29" s="2" t="str">
        <f t="shared" si="8"/>
        <v/>
      </c>
      <c r="J29" s="2" t="str">
        <f t="shared" si="8"/>
        <v/>
      </c>
      <c r="K29" s="2" t="str">
        <f t="shared" si="8"/>
        <v/>
      </c>
      <c r="L29" s="2" t="str">
        <f t="shared" si="8"/>
        <v/>
      </c>
      <c r="M29" s="2" t="str">
        <f t="shared" si="8"/>
        <v/>
      </c>
      <c r="N29" s="2" t="str">
        <f t="shared" si="8"/>
        <v/>
      </c>
      <c r="O29" s="2" t="str">
        <f t="shared" si="8"/>
        <v/>
      </c>
      <c r="P29" s="2" t="str">
        <f t="shared" si="8"/>
        <v/>
      </c>
      <c r="Q29" s="2" t="str">
        <f t="shared" si="8"/>
        <v/>
      </c>
      <c r="R29" s="2" t="str">
        <f t="shared" si="8"/>
        <v/>
      </c>
      <c r="S29" s="2" t="str">
        <f t="shared" si="8"/>
        <v/>
      </c>
      <c r="T29" s="2" t="str">
        <f t="shared" si="8"/>
        <v/>
      </c>
      <c r="U29" s="2" t="str">
        <f t="shared" si="8"/>
        <v/>
      </c>
      <c r="V29" s="2" t="str">
        <f t="shared" si="8"/>
        <v/>
      </c>
    </row>
    <row r="30" spans="2:32" x14ac:dyDescent="0.3">
      <c r="B30" t="s">
        <v>89</v>
      </c>
      <c r="C30" s="2">
        <f>SUM(C6:C16)+SUM(C18:C20)</f>
        <v>0</v>
      </c>
      <c r="D30" s="2">
        <f t="shared" ref="D30:V30" si="9">SUM(D6:D16)+SUM(D18:D20)</f>
        <v>0</v>
      </c>
      <c r="E30" s="2">
        <f t="shared" si="9"/>
        <v>0</v>
      </c>
      <c r="F30" s="2">
        <f t="shared" si="9"/>
        <v>0</v>
      </c>
      <c r="G30" s="2">
        <f t="shared" si="9"/>
        <v>0</v>
      </c>
      <c r="H30" s="2">
        <f t="shared" si="9"/>
        <v>0</v>
      </c>
      <c r="I30" s="2">
        <f t="shared" si="9"/>
        <v>0</v>
      </c>
      <c r="J30" s="2">
        <f t="shared" si="9"/>
        <v>0</v>
      </c>
      <c r="K30" s="2">
        <f t="shared" si="9"/>
        <v>0</v>
      </c>
      <c r="L30" s="2">
        <f t="shared" si="9"/>
        <v>0</v>
      </c>
      <c r="M30" s="2">
        <f t="shared" si="9"/>
        <v>0</v>
      </c>
      <c r="N30" s="2">
        <f t="shared" si="9"/>
        <v>0</v>
      </c>
      <c r="O30" s="2">
        <f t="shared" si="9"/>
        <v>0</v>
      </c>
      <c r="P30" s="2">
        <f t="shared" si="9"/>
        <v>0</v>
      </c>
      <c r="Q30" s="2">
        <f t="shared" si="9"/>
        <v>0</v>
      </c>
      <c r="R30" s="2">
        <f t="shared" si="9"/>
        <v>0</v>
      </c>
      <c r="S30" s="2">
        <f t="shared" si="9"/>
        <v>0</v>
      </c>
      <c r="T30" s="2">
        <f t="shared" si="9"/>
        <v>0</v>
      </c>
      <c r="U30" s="2">
        <f t="shared" si="9"/>
        <v>0</v>
      </c>
      <c r="V30" s="2">
        <f t="shared" si="9"/>
        <v>0</v>
      </c>
    </row>
    <row r="31" spans="2:32" x14ac:dyDescent="0.3">
      <c r="B31" t="s">
        <v>90</v>
      </c>
      <c r="C31">
        <f>IF(AND(SUMIF($C$5:$V$5,0,$C30:$V30)&gt;0,X17&gt;0),1,0)</f>
        <v>0</v>
      </c>
    </row>
    <row r="32" spans="2:32" x14ac:dyDescent="0.3">
      <c r="B32" t="s">
        <v>91</v>
      </c>
      <c r="C32">
        <f>IF(SUM(C7:C10)&gt;0,1,0)</f>
        <v>0</v>
      </c>
      <c r="D32">
        <f t="shared" ref="D32:V32" si="10">IF(SUM(D7:D10)&gt;0,1,0)</f>
        <v>0</v>
      </c>
      <c r="E32">
        <f t="shared" si="10"/>
        <v>0</v>
      </c>
      <c r="F32">
        <f t="shared" si="10"/>
        <v>0</v>
      </c>
      <c r="G32">
        <f t="shared" si="10"/>
        <v>0</v>
      </c>
      <c r="H32">
        <f t="shared" si="10"/>
        <v>0</v>
      </c>
      <c r="I32">
        <f t="shared" si="10"/>
        <v>0</v>
      </c>
      <c r="J32">
        <f t="shared" si="10"/>
        <v>0</v>
      </c>
      <c r="K32">
        <f t="shared" si="10"/>
        <v>0</v>
      </c>
      <c r="L32">
        <f t="shared" si="10"/>
        <v>0</v>
      </c>
      <c r="M32">
        <f t="shared" si="10"/>
        <v>0</v>
      </c>
      <c r="N32">
        <f t="shared" si="10"/>
        <v>0</v>
      </c>
      <c r="O32">
        <f t="shared" si="10"/>
        <v>0</v>
      </c>
      <c r="P32">
        <f t="shared" si="10"/>
        <v>0</v>
      </c>
      <c r="Q32">
        <f t="shared" si="10"/>
        <v>0</v>
      </c>
      <c r="R32">
        <f t="shared" si="10"/>
        <v>0</v>
      </c>
      <c r="S32">
        <f t="shared" si="10"/>
        <v>0</v>
      </c>
      <c r="T32">
        <f t="shared" si="10"/>
        <v>0</v>
      </c>
      <c r="U32">
        <f t="shared" si="10"/>
        <v>0</v>
      </c>
      <c r="V32">
        <f t="shared" si="10"/>
        <v>0</v>
      </c>
    </row>
    <row r="34" spans="1:23" x14ac:dyDescent="0.3">
      <c r="A34" t="s">
        <v>393</v>
      </c>
      <c r="B34" s="2" t="s">
        <v>347</v>
      </c>
      <c r="C34" s="2" t="str">
        <f>IF(AND(OR('NO3'!$D$6="Yes",'NO3'!$D$6="Ja"),'CLC3'!C4&lt;&gt;""),IF(_xlfn.NUMBERVALUE(C22)=0,1,0),"")</f>
        <v/>
      </c>
      <c r="D34" s="2" t="str">
        <f>IF(AND(OR('NO3'!$D$6="Yes",'NO3'!$D$6="Ja"),'CLC3'!D4&lt;&gt;""),IF(_xlfn.NUMBERVALUE(D22)=0,1,0),"")</f>
        <v/>
      </c>
      <c r="E34" s="2" t="str">
        <f>IF(AND(OR('NO3'!$D$6="Yes",'NO3'!$D$6="Ja"),'CLC3'!E4&lt;&gt;""),IF(_xlfn.NUMBERVALUE(E22)=0,1,0),"")</f>
        <v/>
      </c>
      <c r="F34" s="2" t="str">
        <f>IF(AND(OR('NO3'!$D$6="Yes",'NO3'!$D$6="Ja"),'CLC3'!F4&lt;&gt;""),IF(_xlfn.NUMBERVALUE(F22)=0,1,0),"")</f>
        <v/>
      </c>
      <c r="G34" s="2" t="str">
        <f>IF(AND(OR('NO3'!$D$6="Yes",'NO3'!$D$6="Ja"),'CLC3'!G4&lt;&gt;""),IF(_xlfn.NUMBERVALUE(G22)=0,1,0),"")</f>
        <v/>
      </c>
      <c r="H34" s="2" t="str">
        <f>IF(AND(OR('NO3'!$D$6="Yes",'NO3'!$D$6="Ja"),'CLC3'!H4&lt;&gt;""),IF(_xlfn.NUMBERVALUE(H22)=0,1,0),"")</f>
        <v/>
      </c>
      <c r="I34" s="2" t="str">
        <f>IF(AND(OR('NO3'!$D$6="Yes",'NO3'!$D$6="Ja"),'CLC3'!I4&lt;&gt;""),IF(_xlfn.NUMBERVALUE(I22)=0,1,0),"")</f>
        <v/>
      </c>
      <c r="J34" s="2" t="str">
        <f>IF(AND(OR('NO3'!$D$6="Yes",'NO3'!$D$6="Ja"),'CLC3'!J4&lt;&gt;""),IF(_xlfn.NUMBERVALUE(J22)=0,1,0),"")</f>
        <v/>
      </c>
      <c r="K34" s="2" t="str">
        <f>IF(AND(OR('NO3'!$D$6="Yes",'NO3'!$D$6="Ja"),'CLC3'!K4&lt;&gt;""),IF(_xlfn.NUMBERVALUE(K22)=0,1,0),"")</f>
        <v/>
      </c>
      <c r="L34" s="2" t="str">
        <f>IF(AND(OR('NO3'!$D$6="Yes",'NO3'!$D$6="Ja"),'CLC3'!L4&lt;&gt;""),IF(_xlfn.NUMBERVALUE(L22)=0,1,0),"")</f>
        <v/>
      </c>
      <c r="M34" s="2" t="str">
        <f>IF(AND(OR('NO3'!$D$6="Yes",'NO3'!$D$6="Ja"),'CLC3'!M4&lt;&gt;""),IF(_xlfn.NUMBERVALUE(M22)=0,1,0),"")</f>
        <v/>
      </c>
      <c r="N34" s="2" t="str">
        <f>IF(AND(OR('NO3'!$D$6="Yes",'NO3'!$D$6="Ja"),'CLC3'!N4&lt;&gt;""),IF(_xlfn.NUMBERVALUE(N22)=0,1,0),"")</f>
        <v/>
      </c>
      <c r="O34" s="2" t="str">
        <f>IF(AND(OR('NO3'!$D$6="Yes",'NO3'!$D$6="Ja"),'CLC3'!O4&lt;&gt;""),IF(_xlfn.NUMBERVALUE(O22)=0,1,0),"")</f>
        <v/>
      </c>
      <c r="P34" s="2" t="str">
        <f>IF(AND(OR('NO3'!$D$6="Yes",'NO3'!$D$6="Ja"),'CLC3'!P4&lt;&gt;""),IF(_xlfn.NUMBERVALUE(P22)=0,1,0),"")</f>
        <v/>
      </c>
      <c r="Q34" s="2" t="str">
        <f>IF(AND(OR('NO3'!$D$6="Yes",'NO3'!$D$6="Ja"),'CLC3'!Q4&lt;&gt;""),IF(_xlfn.NUMBERVALUE(Q22)=0,1,0),"")</f>
        <v/>
      </c>
      <c r="R34" s="2" t="str">
        <f>IF(AND(OR('NO3'!$D$6="Yes",'NO3'!$D$6="Ja"),'CLC3'!R4&lt;&gt;""),IF(_xlfn.NUMBERVALUE(R22)=0,1,0),"")</f>
        <v/>
      </c>
      <c r="S34" s="2" t="str">
        <f>IF(AND(OR('NO3'!$D$6="Yes",'NO3'!$D$6="Ja"),'CLC3'!S4&lt;&gt;""),IF(_xlfn.NUMBERVALUE(S22)=0,1,0),"")</f>
        <v/>
      </c>
      <c r="T34" s="2" t="str">
        <f>IF(AND(OR('NO3'!$D$6="Yes",'NO3'!$D$6="Ja"),'CLC3'!T4&lt;&gt;""),IF(_xlfn.NUMBERVALUE(T22)=0,1,0),"")</f>
        <v/>
      </c>
      <c r="U34" s="2" t="str">
        <f>IF(AND(OR('NO3'!$D$6="Yes",'NO3'!$D$6="Ja"),'CLC3'!U4&lt;&gt;""),IF(_xlfn.NUMBERVALUE(U22)=0,1,0),"")</f>
        <v/>
      </c>
      <c r="V34" s="2" t="str">
        <f>IF(AND(OR('NO3'!$D$6="Yes",'NO3'!$D$6="Ja"),'CLC3'!V4&lt;&gt;""),IF(_xlfn.NUMBERVALUE(V22)=0,1,0),"")</f>
        <v/>
      </c>
      <c r="W34" s="2">
        <f>SUM(C34:V34)</f>
        <v>0</v>
      </c>
    </row>
    <row r="35" spans="1:23" x14ac:dyDescent="0.3">
      <c r="B35" s="2" t="s">
        <v>348</v>
      </c>
      <c r="C35" s="2" t="str">
        <f>IF(AND(OR('NO3'!$D$6="Yes",'NO3'!$D$6="Ja"),'CLC3'!C4&lt;&gt;""),IF(_xlfn.NUMBERVALUE(C22)=0,C5,""),"")</f>
        <v/>
      </c>
      <c r="D35" s="2" t="str">
        <f>IF(AND(OR('NO3'!$D$6="Yes",'NO3'!$D$6="Ja"),'CLC3'!D4&lt;&gt;""),IF(_xlfn.NUMBERVALUE(D22)=0,CONCATENATE(IF(SUM($C34:C34)&gt;0,", ",""),D5),""),"")</f>
        <v/>
      </c>
      <c r="E35" s="2" t="str">
        <f>IF(AND(OR('NO3'!$D$6="Yes",'NO3'!$D$6="Ja"),'CLC3'!E4&lt;&gt;""),IF(_xlfn.NUMBERVALUE(E22)=0,CONCATENATE(IF(SUM($C34:D34)&gt;0,", ",""),E5),""),"")</f>
        <v/>
      </c>
      <c r="F35" s="2" t="str">
        <f>IF(AND(OR('NO3'!$D$6="Yes",'NO3'!$D$6="Ja"),'CLC3'!F4&lt;&gt;""),IF(_xlfn.NUMBERVALUE(F22)=0,CONCATENATE(IF(SUM($C34:E34)&gt;0,", ",""),F5),""),"")</f>
        <v/>
      </c>
      <c r="G35" s="2" t="str">
        <f>IF(AND(OR('NO3'!$D$6="Yes",'NO3'!$D$6="Ja"),'CLC3'!G4&lt;&gt;""),IF(_xlfn.NUMBERVALUE(G22)=0,CONCATENATE(IF(SUM($C34:F34)&gt;0,", ",""),G5),""),"")</f>
        <v/>
      </c>
      <c r="H35" s="2" t="str">
        <f>IF(AND(OR('NO3'!$D$6="Yes",'NO3'!$D$6="Ja"),'CLC3'!H4&lt;&gt;""),IF(_xlfn.NUMBERVALUE(H22)=0,CONCATENATE(IF(SUM($C34:G34)&gt;0,", ",""),H5),""),"")</f>
        <v/>
      </c>
      <c r="I35" s="2" t="str">
        <f>IF(AND(OR('NO3'!$D$6="Yes",'NO3'!$D$6="Ja"),'CLC3'!I4&lt;&gt;""),IF(_xlfn.NUMBERVALUE(I22)=0,CONCATENATE(IF(SUM($C34:H34)&gt;0,", ",""),I5),""),"")</f>
        <v/>
      </c>
      <c r="J35" s="2" t="str">
        <f>IF(AND(OR('NO3'!$D$6="Yes",'NO3'!$D$6="Ja"),'CLC3'!J4&lt;&gt;""),IF(_xlfn.NUMBERVALUE(J22)=0,CONCATENATE(IF(SUM($C34:I34)&gt;0,", ",""),J5),""),"")</f>
        <v/>
      </c>
      <c r="K35" s="2" t="str">
        <f>IF(AND(OR('NO3'!$D$6="Yes",'NO3'!$D$6="Ja"),'CLC3'!K4&lt;&gt;""),IF(_xlfn.NUMBERVALUE(K22)=0,CONCATENATE(IF(SUM($C34:J34)&gt;0,", ",""),K5),""),"")</f>
        <v/>
      </c>
      <c r="L35" s="2" t="str">
        <f>IF(AND(OR('NO3'!$D$6="Yes",'NO3'!$D$6="Ja"),'CLC3'!L4&lt;&gt;""),IF(_xlfn.NUMBERVALUE(L22)=0,CONCATENATE(IF(SUM($C34:K34)&gt;0,", ",""),L5),""),"")</f>
        <v/>
      </c>
      <c r="M35" s="2" t="str">
        <f>IF(AND(OR('NO3'!$D$6="Yes",'NO3'!$D$6="Ja"),'CLC3'!M4&lt;&gt;""),IF(_xlfn.NUMBERVALUE(M22)=0,CONCATENATE(IF(SUM($C34:L34)&gt;0,", ",""),M5),""),"")</f>
        <v/>
      </c>
      <c r="N35" s="2" t="str">
        <f>IF(AND(OR('NO3'!$D$6="Yes",'NO3'!$D$6="Ja"),'CLC3'!N4&lt;&gt;""),IF(_xlfn.NUMBERVALUE(N22)=0,CONCATENATE(IF(SUM($C34:M34)&gt;0,", ",""),N5),""),"")</f>
        <v/>
      </c>
      <c r="O35" s="2" t="str">
        <f>IF(AND(OR('NO3'!$D$6="Yes",'NO3'!$D$6="Ja"),'CLC3'!O4&lt;&gt;""),IF(_xlfn.NUMBERVALUE(O22)=0,CONCATENATE(IF(SUM($C34:N34)&gt;0,", ",""),O5),""),"")</f>
        <v/>
      </c>
      <c r="P35" s="2" t="str">
        <f>IF(AND(OR('NO3'!$D$6="Yes",'NO3'!$D$6="Ja"),'CLC3'!P4&lt;&gt;""),IF(_xlfn.NUMBERVALUE(P22)=0,CONCATENATE(IF(SUM($C34:O34)&gt;0,", ",""),P5),""),"")</f>
        <v/>
      </c>
      <c r="Q35" s="2" t="str">
        <f>IF(AND(OR('NO3'!$D$6="Yes",'NO3'!$D$6="Ja"),'CLC3'!Q4&lt;&gt;""),IF(_xlfn.NUMBERVALUE(Q22)=0,CONCATENATE(IF(SUM($C34:P34)&gt;0,", ",""),Q5),""),"")</f>
        <v/>
      </c>
      <c r="R35" s="2" t="str">
        <f>IF(AND(OR('NO3'!$D$6="Yes",'NO3'!$D$6="Ja"),'CLC3'!R4&lt;&gt;""),IF(_xlfn.NUMBERVALUE(R22)=0,CONCATENATE(IF(SUM($C34:Q34)&gt;0,", ",""),R5),""),"")</f>
        <v/>
      </c>
      <c r="S35" s="2" t="str">
        <f>IF(AND(OR('NO3'!$D$6="Yes",'NO3'!$D$6="Ja"),'CLC3'!S4&lt;&gt;""),IF(_xlfn.NUMBERVALUE(S22)=0,CONCATENATE(IF(SUM($C34:R34)&gt;0,", ",""),S5),""),"")</f>
        <v/>
      </c>
      <c r="T35" s="2" t="str">
        <f>IF(AND(OR('NO3'!$D$6="Yes",'NO3'!$D$6="Ja"),'CLC3'!T4&lt;&gt;""),IF(_xlfn.NUMBERVALUE(T22)=0,CONCATENATE(IF(SUM($C34:S34)&gt;0,", ",""),T5),""),"")</f>
        <v/>
      </c>
      <c r="U35" s="2" t="str">
        <f>IF(AND(OR('NO3'!$D$6="Yes",'NO3'!$D$6="Ja"),'CLC3'!U4&lt;&gt;""),IF(_xlfn.NUMBERVALUE(U22)=0,CONCATENATE(IF(SUM($C34:T34)&gt;0,", ",""),U5),""),"")</f>
        <v/>
      </c>
      <c r="V35" s="2" t="str">
        <f>IF(AND(OR('NO3'!$D$6="Yes",'NO3'!$D$6="Ja"),'CLC3'!V4&lt;&gt;""),IF(_xlfn.NUMBERVALUE(V22)=0,CONCATENATE(IF(SUM($C34:U34)&gt;0,", ",""),V5),""),"")</f>
        <v/>
      </c>
      <c r="W35" s="2" t="str">
        <f>IF(W34&gt;0,CONCATENATE(LNG!D173,": ",C35,D35,E35,F35,G35,H35,I35,J35,K35,L35,M35,N35,O35,P35,Q35,R35,S35,T35,U35,V35),"")</f>
        <v/>
      </c>
    </row>
    <row r="36" spans="1:23" x14ac:dyDescent="0.3">
      <c r="A36" t="s">
        <v>393</v>
      </c>
      <c r="B36" s="2" t="s">
        <v>353</v>
      </c>
      <c r="C36" s="2">
        <f>IF(OR('NO3'!L9="",'NO3'!L15="",'NO3'!L16="",'NO3'!L22="",'NO3'!L23="",'NO3'!L35="",'NO3'!L36=""),1,0)</f>
        <v>1</v>
      </c>
    </row>
    <row r="37" spans="1:23" x14ac:dyDescent="0.3">
      <c r="A37" t="s">
        <v>394</v>
      </c>
      <c r="B37" s="2" t="s">
        <v>356</v>
      </c>
      <c r="C37" s="2">
        <f>IF(OR('NO3'!D6="yes",'NO3'!D6="Ja"),1,0)</f>
        <v>0</v>
      </c>
    </row>
  </sheetData>
  <sheetProtection algorithmName="SHA-512" hashValue="AGvF/fUtCLwtuytbTDLT0BdSzLRrMSHLS6X2tzYuCN6yGbrB7k04qjNE4C5qQcM3+WzuTdbaIUMNZnuOkcXOAQ==" saltValue="ZoOhYn42bE/qmGGSS1GVN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16619-A2C2-4876-86C2-BD3CBF371490}">
  <sheetPr codeName="Blad11"/>
  <dimension ref="A1:AF37"/>
  <sheetViews>
    <sheetView workbookViewId="0">
      <selection activeCell="I46" sqref="I45:I46"/>
    </sheetView>
  </sheetViews>
  <sheetFormatPr defaultRowHeight="14.4" x14ac:dyDescent="0.3"/>
  <cols>
    <col min="2" max="2" width="39.5546875" customWidth="1"/>
    <col min="3" max="3" width="14.109375" customWidth="1"/>
    <col min="23" max="23" width="22.44140625" customWidth="1"/>
    <col min="24" max="24" width="20.88671875" customWidth="1"/>
    <col min="25" max="25" width="25.88671875" customWidth="1"/>
    <col min="26" max="26" width="23.109375" customWidth="1"/>
    <col min="28" max="32" width="18.6640625" customWidth="1"/>
  </cols>
  <sheetData>
    <row r="1" spans="2:32" x14ac:dyDescent="0.3">
      <c r="B1" t="s">
        <v>6</v>
      </c>
      <c r="C1">
        <f>BTA_LJUS+BTA_MÖRK</f>
        <v>0</v>
      </c>
    </row>
    <row r="2" spans="2:32" x14ac:dyDescent="0.3">
      <c r="B2" t="s">
        <v>332</v>
      </c>
      <c r="C2" s="20" cm="1">
        <f t="array" ref="C2">SUMPRODUCT((C$4:V$4="U. M.")*C6:V21)+SUMPRODUCT((C$4:V$4="SOUTERRÄNG U. M.")*C6:V21)+0.5*SUMPRODUCT((C$4:V$4="SOUTERRÄNG")*C6:V21)</f>
        <v>0</v>
      </c>
      <c r="D2" s="20"/>
      <c r="E2" s="20"/>
      <c r="F2" s="20"/>
      <c r="G2" s="20"/>
      <c r="H2" s="20"/>
      <c r="I2" s="20"/>
      <c r="J2" s="20"/>
      <c r="K2" s="20"/>
      <c r="L2" s="20"/>
      <c r="M2" s="20"/>
      <c r="N2" s="20"/>
      <c r="O2" s="20"/>
      <c r="P2" s="20"/>
      <c r="Q2" s="20"/>
      <c r="R2" s="20"/>
      <c r="S2" s="20"/>
      <c r="T2" s="20"/>
      <c r="U2" s="20"/>
      <c r="V2" s="20"/>
      <c r="W2" s="20"/>
      <c r="X2" s="20"/>
    </row>
    <row r="3" spans="2:32" x14ac:dyDescent="0.3">
      <c r="B3" t="s">
        <v>333</v>
      </c>
      <c r="C3" s="20" cm="1">
        <f t="array" ref="C3">SUMPRODUCT((C$4:V$4="O. M.")*C6:V21)+SUMPRODUCT((C$4:V$4="SOUTERRÄNG O. M.")*C6:V21)+SUMPRODUCT((C$4:V$4="MARKPLAN")*C6:V21)+0.5*SUMPRODUCT((C$4:V$4="SOUTERRÄNG")*C6:V21)</f>
        <v>0</v>
      </c>
      <c r="D3" s="20"/>
      <c r="E3" s="20"/>
      <c r="F3" s="20"/>
      <c r="G3" s="20"/>
      <c r="H3" s="20"/>
      <c r="I3" s="20"/>
      <c r="J3" s="20"/>
      <c r="K3" s="20"/>
      <c r="L3" s="20"/>
      <c r="M3" s="20"/>
      <c r="N3" s="20"/>
      <c r="O3" s="20"/>
      <c r="P3" s="20"/>
      <c r="Q3" s="20"/>
      <c r="R3" s="20"/>
      <c r="S3" s="20"/>
      <c r="T3" s="20"/>
      <c r="U3" s="20"/>
      <c r="V3" s="20"/>
      <c r="W3" s="20"/>
      <c r="X3" s="20"/>
    </row>
    <row r="4" spans="2:32" x14ac:dyDescent="0.3">
      <c r="C4" s="40" t="str">
        <f>IF(OR('NO4'!C50=LNG!$C$47,'NO4'!C50=LNG!$B$47),LNG!$B$47,IF(OR('NO4'!C50=LNG!$C$48,'NO4'!C50=LNG!$B$48),LNG!$B$48,IF(OR('NO4'!C50=LNG!$C$49,'NO4'!C50=LNG!$B$49),LNG!$B$49,IF(OR('NO4'!C50=LNG!$C$50,'NO4'!C50=LNG!$B$50),LNG!$B$50,IF(OR('NO4'!C50=LNG!$C$51,'NO4'!C50=LNG!$B$51),LNG!$B$51,IF(OR('NO4'!C50=LNG!$C$52,'NO4'!C50=LNG!$B$52),LNG!$B$52,""))))))</f>
        <v>MARKPLAN</v>
      </c>
      <c r="D4" s="40" t="str">
        <f>IF(OR('NO4'!D50=LNG!$C$47,'NO4'!D50=LNG!$B$47),LNG!$B$47,IF(OR('NO4'!D50=LNG!$C$48,'NO4'!D50=LNG!$B$48),LNG!$B$48,IF(OR('NO4'!D50=LNG!$C$49,'NO4'!D50=LNG!$B$49),LNG!$B$49,IF(OR('NO4'!D50=LNG!$C$50,'NO4'!D50=LNG!$B$50),LNG!$B$50,IF(OR('NO4'!D50=LNG!$C$51,'NO4'!D50=LNG!$B$51),LNG!$B$51,IF(OR('NO4'!D50=LNG!$C$52,'NO4'!D50=LNG!$B$52),LNG!$B$52,""))))))</f>
        <v/>
      </c>
      <c r="E4" s="40" t="str">
        <f>IF(OR('NO4'!E50=LNG!$C$47,'NO4'!E50=LNG!$B$47),LNG!$B$47,IF(OR('NO4'!E50=LNG!$C$48,'NO4'!E50=LNG!$B$48),LNG!$B$48,IF(OR('NO4'!E50=LNG!$C$49,'NO4'!E50=LNG!$B$49),LNG!$B$49,IF(OR('NO4'!E50=LNG!$C$50,'NO4'!E50=LNG!$B$50),LNG!$B$50,IF(OR('NO4'!E50=LNG!$C$51,'NO4'!E50=LNG!$B$51),LNG!$B$51,IF(OR('NO4'!E50=LNG!$C$52,'NO4'!E50=LNG!$B$52),LNG!$B$52,""))))))</f>
        <v/>
      </c>
      <c r="F4" s="40" t="str">
        <f>IF(OR('NO4'!F50=LNG!$C$47,'NO4'!F50=LNG!$B$47),LNG!$B$47,IF(OR('NO4'!F50=LNG!$C$48,'NO4'!F50=LNG!$B$48),LNG!$B$48,IF(OR('NO4'!F50=LNG!$C$49,'NO4'!F50=LNG!$B$49),LNG!$B$49,IF(OR('NO4'!F50=LNG!$C$50,'NO4'!F50=LNG!$B$50),LNG!$B$50,IF(OR('NO4'!F50=LNG!$C$51,'NO4'!F50=LNG!$B$51),LNG!$B$51,IF(OR('NO4'!F50=LNG!$C$52,'NO4'!F50=LNG!$B$52),LNG!$B$52,""))))))</f>
        <v/>
      </c>
      <c r="G4" s="40" t="str">
        <f>IF(OR('NO4'!G50=LNG!$C$47,'NO4'!G50=LNG!$B$47),LNG!$B$47,IF(OR('NO4'!G50=LNG!$C$48,'NO4'!G50=LNG!$B$48),LNG!$B$48,IF(OR('NO4'!G50=LNG!$C$49,'NO4'!G50=LNG!$B$49),LNG!$B$49,IF(OR('NO4'!G50=LNG!$C$50,'NO4'!G50=LNG!$B$50),LNG!$B$50,IF(OR('NO4'!G50=LNG!$C$51,'NO4'!G50=LNG!$B$51),LNG!$B$51,IF(OR('NO4'!G50=LNG!$C$52,'NO4'!G50=LNG!$B$52),LNG!$B$52,""))))))</f>
        <v/>
      </c>
      <c r="H4" s="40" t="str">
        <f>IF(OR('NO4'!H50=LNG!$C$47,'NO4'!H50=LNG!$B$47),LNG!$B$47,IF(OR('NO4'!H50=LNG!$C$48,'NO4'!H50=LNG!$B$48),LNG!$B$48,IF(OR('NO4'!H50=LNG!$C$49,'NO4'!H50=LNG!$B$49),LNG!$B$49,IF(OR('NO4'!H50=LNG!$C$50,'NO4'!H50=LNG!$B$50),LNG!$B$50,IF(OR('NO4'!H50=LNG!$C$51,'NO4'!H50=LNG!$B$51),LNG!$B$51,IF(OR('NO4'!H50=LNG!$C$52,'NO4'!H50=LNG!$B$52),LNG!$B$52,""))))))</f>
        <v/>
      </c>
      <c r="I4" s="40" t="str">
        <f>IF(OR('NO4'!I50=LNG!$C$47,'NO4'!I50=LNG!$B$47),LNG!$B$47,IF(OR('NO4'!I50=LNG!$C$48,'NO4'!I50=LNG!$B$48),LNG!$B$48,IF(OR('NO4'!I50=LNG!$C$49,'NO4'!I50=LNG!$B$49),LNG!$B$49,IF(OR('NO4'!I50=LNG!$C$50,'NO4'!I50=LNG!$B$50),LNG!$B$50,IF(OR('NO4'!I50=LNG!$C$51,'NO4'!I50=LNG!$B$51),LNG!$B$51,IF(OR('NO4'!I50=LNG!$C$52,'NO4'!I50=LNG!$B$52),LNG!$B$52,""))))))</f>
        <v/>
      </c>
      <c r="J4" s="40" t="str">
        <f>IF(OR('NO4'!J50=LNG!$C$47,'NO4'!J50=LNG!$B$47),LNG!$B$47,IF(OR('NO4'!J50=LNG!$C$48,'NO4'!J50=LNG!$B$48),LNG!$B$48,IF(OR('NO4'!J50=LNG!$C$49,'NO4'!J50=LNG!$B$49),LNG!$B$49,IF(OR('NO4'!J50=LNG!$C$50,'NO4'!J50=LNG!$B$50),LNG!$B$50,IF(OR('NO4'!J50=LNG!$C$51,'NO4'!J50=LNG!$B$51),LNG!$B$51,IF(OR('NO4'!J50=LNG!$C$52,'NO4'!J50=LNG!$B$52),LNG!$B$52,""))))))</f>
        <v/>
      </c>
      <c r="K4" s="40" t="str">
        <f>IF(OR('NO4'!K50=LNG!$C$47,'NO4'!K50=LNG!$B$47),LNG!$B$47,IF(OR('NO4'!K50=LNG!$C$48,'NO4'!K50=LNG!$B$48),LNG!$B$48,IF(OR('NO4'!K50=LNG!$C$49,'NO4'!K50=LNG!$B$49),LNG!$B$49,IF(OR('NO4'!K50=LNG!$C$50,'NO4'!K50=LNG!$B$50),LNG!$B$50,IF(OR('NO4'!K50=LNG!$C$51,'NO4'!K50=LNG!$B$51),LNG!$B$51,IF(OR('NO4'!K50=LNG!$C$52,'NO4'!K50=LNG!$B$52),LNG!$B$52,""))))))</f>
        <v/>
      </c>
      <c r="L4" s="40" t="str">
        <f>IF(OR('NO4'!L50=LNG!$C$47,'NO4'!L50=LNG!$B$47),LNG!$B$47,IF(OR('NO4'!L50=LNG!$C$48,'NO4'!L50=LNG!$B$48),LNG!$B$48,IF(OR('NO4'!L50=LNG!$C$49,'NO4'!L50=LNG!$B$49),LNG!$B$49,IF(OR('NO4'!L50=LNG!$C$50,'NO4'!L50=LNG!$B$50),LNG!$B$50,IF(OR('NO4'!L50=LNG!$C$51,'NO4'!L50=LNG!$B$51),LNG!$B$51,IF(OR('NO4'!L50=LNG!$C$52,'NO4'!L50=LNG!$B$52),LNG!$B$52,""))))))</f>
        <v/>
      </c>
      <c r="M4" s="40" t="str">
        <f>IF(OR('NO4'!M50=LNG!$C$47,'NO4'!M50=LNG!$B$47),LNG!$B$47,IF(OR('NO4'!M50=LNG!$C$48,'NO4'!M50=LNG!$B$48),LNG!$B$48,IF(OR('NO4'!M50=LNG!$C$49,'NO4'!M50=LNG!$B$49),LNG!$B$49,IF(OR('NO4'!M50=LNG!$C$50,'NO4'!M50=LNG!$B$50),LNG!$B$50,IF(OR('NO4'!M50=LNG!$C$51,'NO4'!M50=LNG!$B$51),LNG!$B$51,IF(OR('NO4'!M50=LNG!$C$52,'NO4'!M50=LNG!$B$52),LNG!$B$52,""))))))</f>
        <v/>
      </c>
      <c r="N4" s="40" t="str">
        <f>IF(OR('NO4'!N50=LNG!$C$47,'NO4'!N50=LNG!$B$47),LNG!$B$47,IF(OR('NO4'!N50=LNG!$C$48,'NO4'!N50=LNG!$B$48),LNG!$B$48,IF(OR('NO4'!N50=LNG!$C$49,'NO4'!N50=LNG!$B$49),LNG!$B$49,IF(OR('NO4'!N50=LNG!$C$50,'NO4'!N50=LNG!$B$50),LNG!$B$50,IF(OR('NO4'!N50=LNG!$C$51,'NO4'!N50=LNG!$B$51),LNG!$B$51,IF(OR('NO4'!N50=LNG!$C$52,'NO4'!N50=LNG!$B$52),LNG!$B$52,""))))))</f>
        <v/>
      </c>
      <c r="O4" s="40" t="str">
        <f>IF(OR('NO4'!O50=LNG!$C$47,'NO4'!O50=LNG!$B$47),LNG!$B$47,IF(OR('NO4'!O50=LNG!$C$48,'NO4'!O50=LNG!$B$48),LNG!$B$48,IF(OR('NO4'!O50=LNG!$C$49,'NO4'!O50=LNG!$B$49),LNG!$B$49,IF(OR('NO4'!O50=LNG!$C$50,'NO4'!O50=LNG!$B$50),LNG!$B$50,IF(OR('NO4'!O50=LNG!$C$51,'NO4'!O50=LNG!$B$51),LNG!$B$51,IF(OR('NO4'!O50=LNG!$C$52,'NO4'!O50=LNG!$B$52),LNG!$B$52,""))))))</f>
        <v/>
      </c>
      <c r="P4" s="40" t="str">
        <f>IF(OR('NO4'!P50=LNG!$C$47,'NO4'!P50=LNG!$B$47),LNG!$B$47,IF(OR('NO4'!P50=LNG!$C$48,'NO4'!P50=LNG!$B$48),LNG!$B$48,IF(OR('NO4'!P50=LNG!$C$49,'NO4'!P50=LNG!$B$49),LNG!$B$49,IF(OR('NO4'!P50=LNG!$C$50,'NO4'!P50=LNG!$B$50),LNG!$B$50,IF(OR('NO4'!P50=LNG!$C$51,'NO4'!P50=LNG!$B$51),LNG!$B$51,IF(OR('NO4'!P50=LNG!$C$52,'NO4'!P50=LNG!$B$52),LNG!$B$52,""))))))</f>
        <v/>
      </c>
      <c r="Q4" s="40" t="str">
        <f>IF(OR('NO4'!Q50=LNG!$C$47,'NO4'!Q50=LNG!$B$47),LNG!$B$47,IF(OR('NO4'!Q50=LNG!$C$48,'NO4'!Q50=LNG!$B$48),LNG!$B$48,IF(OR('NO4'!Q50=LNG!$C$49,'NO4'!Q50=LNG!$B$49),LNG!$B$49,IF(OR('NO4'!Q50=LNG!$C$50,'NO4'!Q50=LNG!$B$50),LNG!$B$50,IF(OR('NO4'!Q50=LNG!$C$51,'NO4'!Q50=LNG!$B$51),LNG!$B$51,IF(OR('NO4'!Q50=LNG!$C$52,'NO4'!Q50=LNG!$B$52),LNG!$B$52,""))))))</f>
        <v/>
      </c>
      <c r="R4" s="40" t="str">
        <f>IF(OR('NO4'!R50=LNG!$C$47,'NO4'!R50=LNG!$B$47),LNG!$B$47,IF(OR('NO4'!R50=LNG!$C$48,'NO4'!R50=LNG!$B$48),LNG!$B$48,IF(OR('NO4'!R50=LNG!$C$49,'NO4'!R50=LNG!$B$49),LNG!$B$49,IF(OR('NO4'!R50=LNG!$C$50,'NO4'!R50=LNG!$B$50),LNG!$B$50,IF(OR('NO4'!R50=LNG!$C$51,'NO4'!R50=LNG!$B$51),LNG!$B$51,IF(OR('NO4'!R50=LNG!$C$52,'NO4'!R50=LNG!$B$52),LNG!$B$52,""))))))</f>
        <v/>
      </c>
      <c r="S4" s="40" t="str">
        <f>IF(OR('NO4'!S50=LNG!$C$47,'NO4'!S50=LNG!$B$47),LNG!$B$47,IF(OR('NO4'!S50=LNG!$C$48,'NO4'!S50=LNG!$B$48),LNG!$B$48,IF(OR('NO4'!S50=LNG!$C$49,'NO4'!S50=LNG!$B$49),LNG!$B$49,IF(OR('NO4'!S50=LNG!$C$50,'NO4'!S50=LNG!$B$50),LNG!$B$50,IF(OR('NO4'!S50=LNG!$C$51,'NO4'!S50=LNG!$B$51),LNG!$B$51,IF(OR('NO4'!S50=LNG!$C$52,'NO4'!S50=LNG!$B$52),LNG!$B$52,""))))))</f>
        <v/>
      </c>
      <c r="T4" s="40" t="str">
        <f>IF(OR('NO4'!T50=LNG!$C$47,'NO4'!T50=LNG!$B$47),LNG!$B$47,IF(OR('NO4'!T50=LNG!$C$48,'NO4'!T50=LNG!$B$48),LNG!$B$48,IF(OR('NO4'!T50=LNG!$C$49,'NO4'!T50=LNG!$B$49),LNG!$B$49,IF(OR('NO4'!T50=LNG!$C$50,'NO4'!T50=LNG!$B$50),LNG!$B$50,IF(OR('NO4'!T50=LNG!$C$51,'NO4'!T50=LNG!$B$51),LNG!$B$51,IF(OR('NO4'!T50=LNG!$C$52,'NO4'!T50=LNG!$B$52),LNG!$B$52,""))))))</f>
        <v/>
      </c>
      <c r="U4" s="40" t="str">
        <f>IF(OR('NO4'!U50=LNG!$C$47,'NO4'!U50=LNG!$B$47),LNG!$B$47,IF(OR('NO4'!U50=LNG!$C$48,'NO4'!U50=LNG!$B$48),LNG!$B$48,IF(OR('NO4'!U50=LNG!$C$49,'NO4'!U50=LNG!$B$49),LNG!$B$49,IF(OR('NO4'!U50=LNG!$C$50,'NO4'!U50=LNG!$B$50),LNG!$B$50,IF(OR('NO4'!U50=LNG!$C$51,'NO4'!U50=LNG!$B$51),LNG!$B$51,IF(OR('NO4'!U50=LNG!$C$52,'NO4'!U50=LNG!$B$52),LNG!$B$52,""))))))</f>
        <v/>
      </c>
      <c r="V4" s="40" t="str">
        <f>IF(OR('NO4'!V50=LNG!$C$47,'NO4'!V50=LNG!$B$47),LNG!$B$47,IF(OR('NO4'!V50=LNG!$C$48,'NO4'!V50=LNG!$B$48),LNG!$B$48,IF(OR('NO4'!V50=LNG!$C$49,'NO4'!V50=LNG!$B$49),LNG!$B$49,IF(OR('NO4'!V50=LNG!$C$50,'NO4'!V50=LNG!$B$50),LNG!$B$50,IF(OR('NO4'!V50=LNG!$C$51,'NO4'!V50=LNG!$B$51),LNG!$B$51,IF(OR('NO4'!V50=LNG!$C$52,'NO4'!V50=LNG!$B$52),LNG!$B$52,""))))))</f>
        <v/>
      </c>
    </row>
    <row r="5" spans="2:32" x14ac:dyDescent="0.3">
      <c r="B5" t="s">
        <v>31</v>
      </c>
      <c r="C5" s="40">
        <f>'NO4'!C51</f>
        <v>0</v>
      </c>
      <c r="D5" s="41" t="str">
        <f>'NO4'!D51</f>
        <v/>
      </c>
      <c r="E5" s="41" t="str">
        <f>'NO4'!E51</f>
        <v/>
      </c>
      <c r="F5" s="41" t="str">
        <f>'NO4'!F51</f>
        <v/>
      </c>
      <c r="G5" s="41" t="str">
        <f>'NO4'!G51</f>
        <v/>
      </c>
      <c r="H5" s="41" t="str">
        <f>'NO4'!H51</f>
        <v/>
      </c>
      <c r="I5" s="41" t="str">
        <f>'NO4'!I51</f>
        <v/>
      </c>
      <c r="J5" s="41" t="str">
        <f>'NO4'!J51</f>
        <v/>
      </c>
      <c r="K5" s="41" t="str">
        <f>'NO4'!K51</f>
        <v/>
      </c>
      <c r="L5" s="41" t="str">
        <f>'NO4'!L51</f>
        <v/>
      </c>
      <c r="M5" s="41" t="str">
        <f>'NO4'!M51</f>
        <v/>
      </c>
      <c r="N5" s="41" t="str">
        <f>'NO4'!N51</f>
        <v/>
      </c>
      <c r="O5" s="41" t="str">
        <f>'NO4'!O51</f>
        <v/>
      </c>
      <c r="P5" s="41" t="str">
        <f>'NO4'!P51</f>
        <v/>
      </c>
      <c r="Q5" s="41" t="str">
        <f>'NO4'!Q51</f>
        <v/>
      </c>
      <c r="R5" s="41" t="str">
        <f>'NO4'!R51</f>
        <v/>
      </c>
      <c r="S5" s="41" t="str">
        <f>'NO4'!S51</f>
        <v/>
      </c>
      <c r="T5" s="41" t="str">
        <f>'NO4'!T51</f>
        <v/>
      </c>
      <c r="U5" s="41" t="str">
        <f>'NO4'!U51</f>
        <v/>
      </c>
      <c r="V5" s="41" t="str">
        <f>'NO4'!V51</f>
        <v/>
      </c>
      <c r="W5" s="21" t="s">
        <v>33</v>
      </c>
      <c r="X5" s="21" t="s">
        <v>34</v>
      </c>
      <c r="Y5" s="21" t="s">
        <v>35</v>
      </c>
      <c r="Z5" s="21" t="s">
        <v>5</v>
      </c>
      <c r="AB5" t="s">
        <v>110</v>
      </c>
      <c r="AC5" t="s">
        <v>111</v>
      </c>
      <c r="AD5" t="s">
        <v>112</v>
      </c>
      <c r="AE5" t="s">
        <v>113</v>
      </c>
      <c r="AF5" t="s">
        <v>114</v>
      </c>
    </row>
    <row r="6" spans="2:32" x14ac:dyDescent="0.3">
      <c r="B6" t="str">
        <f>LNG!B3</f>
        <v>Garage</v>
      </c>
      <c r="C6" s="2">
        <f>IF('NO4'!C$50&lt;&gt;"",'NO4'!C52,0)</f>
        <v>0</v>
      </c>
      <c r="D6" s="2">
        <f>IF('NO4'!D$50&lt;&gt;"",'NO4'!D52,0)</f>
        <v>0</v>
      </c>
      <c r="E6" s="2">
        <f>IF('NO4'!E$50&lt;&gt;"",'NO4'!E52,0)</f>
        <v>0</v>
      </c>
      <c r="F6" s="2">
        <f>IF('NO4'!F$50&lt;&gt;"",'NO4'!F52,0)</f>
        <v>0</v>
      </c>
      <c r="G6" s="2">
        <f>IF('NO4'!G$50&lt;&gt;"",'NO4'!G52,0)</f>
        <v>0</v>
      </c>
      <c r="H6" s="2">
        <f>IF('NO4'!H$50&lt;&gt;"",'NO4'!H52,0)</f>
        <v>0</v>
      </c>
      <c r="I6" s="2">
        <f>IF('NO4'!I$50&lt;&gt;"",'NO4'!I52,0)</f>
        <v>0</v>
      </c>
      <c r="J6" s="2">
        <f>IF('NO4'!J$50&lt;&gt;"",'NO4'!J52,0)</f>
        <v>0</v>
      </c>
      <c r="K6" s="2">
        <f>IF('NO4'!K$50&lt;&gt;"",'NO4'!K52,0)</f>
        <v>0</v>
      </c>
      <c r="L6" s="2">
        <f>IF('NO4'!L$50&lt;&gt;"",'NO4'!L52,0)</f>
        <v>0</v>
      </c>
      <c r="M6" s="2">
        <f>IF('NO4'!M$50&lt;&gt;"",'NO4'!M52,0)</f>
        <v>0</v>
      </c>
      <c r="N6" s="2">
        <f>IF('NO4'!N$50&lt;&gt;"",'NO4'!N52,0)</f>
        <v>0</v>
      </c>
      <c r="O6" s="2">
        <f>IF('NO4'!O$50&lt;&gt;"",'NO4'!O52,0)</f>
        <v>0</v>
      </c>
      <c r="P6" s="2">
        <f>IF('NO4'!P$50&lt;&gt;"",'NO4'!P52,0)</f>
        <v>0</v>
      </c>
      <c r="Q6" s="2">
        <f>IF('NO4'!Q$50&lt;&gt;"",'NO4'!Q52,0)</f>
        <v>0</v>
      </c>
      <c r="R6" s="2">
        <f>IF('NO4'!R$50&lt;&gt;"",'NO4'!R52,0)</f>
        <v>0</v>
      </c>
      <c r="S6" s="2">
        <f>IF('NO4'!S$50&lt;&gt;"",'NO4'!S52,0)</f>
        <v>0</v>
      </c>
      <c r="T6" s="2">
        <f>IF('NO4'!T$50&lt;&gt;"",'NO4'!T52,0)</f>
        <v>0</v>
      </c>
      <c r="U6" s="2">
        <f>IF('NO4'!U$50&lt;&gt;"",'NO4'!U52,0)</f>
        <v>0</v>
      </c>
      <c r="V6" s="2">
        <f>IF('NO4'!V$50&lt;&gt;"",'NO4'!V52,0)</f>
        <v>0</v>
      </c>
      <c r="W6" s="42">
        <f>SUM(C6:V6)</f>
        <v>0</v>
      </c>
      <c r="X6" s="42">
        <f>SUMIF(C$4:V$4,"SOUTERRÄNG O. M.",C6:V6)+SUMIF(C$4:V$4,"SOUTERRÄNG",C6:V6)*0.5+SUMIF(C$4:V$4,"O. M.",C6:V6)+SUMIF(C$4:V$4,"MARKPLAN",C6:V6)</f>
        <v>0</v>
      </c>
      <c r="Y6" s="2" t="str">
        <f>IF(AND(SUM(X7:X$21)=0,X6&gt;0,BYGGNADSTYP&lt;&gt;"Hallbyggnad"),1,"")</f>
        <v/>
      </c>
      <c r="Z6" s="21" t="str">
        <f>IF(Y6=1,LNG!B3,"")</f>
        <v/>
      </c>
      <c r="AB6" t="str">
        <f>IF(OR($Y$28=LNG!B3,$Y$28=LNG!C3),LNG!B3,"")</f>
        <v/>
      </c>
      <c r="AC6" t="str">
        <f>IF(OR($Y$28=LNG!B3,$Y$28=LNG!C3),LNG!C3,"")</f>
        <v/>
      </c>
    </row>
    <row r="7" spans="2:32" x14ac:dyDescent="0.3">
      <c r="B7" t="str">
        <f>LNG!B4</f>
        <v>Industrihall</v>
      </c>
      <c r="C7" s="2">
        <f>IF('NO4'!C$50&lt;&gt;"",'NO4'!C53,0)</f>
        <v>0</v>
      </c>
      <c r="D7" s="2">
        <f>IF('NO4'!D$50&lt;&gt;"",'NO4'!D53,0)</f>
        <v>0</v>
      </c>
      <c r="E7" s="2">
        <f>IF('NO4'!E$50&lt;&gt;"",'NO4'!E53,0)</f>
        <v>0</v>
      </c>
      <c r="F7" s="2">
        <f>IF('NO4'!F$50&lt;&gt;"",'NO4'!F53,0)</f>
        <v>0</v>
      </c>
      <c r="G7" s="2">
        <f>IF('NO4'!G$50&lt;&gt;"",'NO4'!G53,0)</f>
        <v>0</v>
      </c>
      <c r="H7" s="2">
        <f>IF('NO4'!H$50&lt;&gt;"",'NO4'!H53,0)</f>
        <v>0</v>
      </c>
      <c r="I7" s="2">
        <f>IF('NO4'!I$50&lt;&gt;"",'NO4'!I53,0)</f>
        <v>0</v>
      </c>
      <c r="J7" s="2">
        <f>IF('NO4'!J$50&lt;&gt;"",'NO4'!J53,0)</f>
        <v>0</v>
      </c>
      <c r="K7" s="2">
        <f>IF('NO4'!K$50&lt;&gt;"",'NO4'!K53,0)</f>
        <v>0</v>
      </c>
      <c r="L7" s="2">
        <f>IF('NO4'!L$50&lt;&gt;"",'NO4'!L53,0)</f>
        <v>0</v>
      </c>
      <c r="M7" s="2">
        <f>IF('NO4'!M$50&lt;&gt;"",'NO4'!M53,0)</f>
        <v>0</v>
      </c>
      <c r="N7" s="2">
        <f>IF('NO4'!N$50&lt;&gt;"",'NO4'!N53,0)</f>
        <v>0</v>
      </c>
      <c r="O7" s="2">
        <f>IF('NO4'!O$50&lt;&gt;"",'NO4'!O53,0)</f>
        <v>0</v>
      </c>
      <c r="P7" s="2">
        <f>IF('NO4'!P$50&lt;&gt;"",'NO4'!P53,0)</f>
        <v>0</v>
      </c>
      <c r="Q7" s="2">
        <f>IF('NO4'!Q$50&lt;&gt;"",'NO4'!Q53,0)</f>
        <v>0</v>
      </c>
      <c r="R7" s="2">
        <f>IF('NO4'!R$50&lt;&gt;"",'NO4'!R53,0)</f>
        <v>0</v>
      </c>
      <c r="S7" s="2">
        <f>IF('NO4'!S$50&lt;&gt;"",'NO4'!S53,0)</f>
        <v>0</v>
      </c>
      <c r="T7" s="2">
        <f>IF('NO4'!T$50&lt;&gt;"",'NO4'!T53,0)</f>
        <v>0</v>
      </c>
      <c r="U7" s="2">
        <f>IF('NO4'!U$50&lt;&gt;"",'NO4'!U53,0)</f>
        <v>0</v>
      </c>
      <c r="V7" s="2">
        <f>IF('NO4'!V$50&lt;&gt;"",'NO4'!V53,0)</f>
        <v>0</v>
      </c>
      <c r="W7" s="42">
        <f t="shared" ref="W7:W21" si="0">SUM(C7:V7)</f>
        <v>0</v>
      </c>
      <c r="X7" s="42">
        <f t="shared" ref="X7:X21" si="1">SUMIF(C$4:V$4,"SOUTERRÄNG O. M.",C7:V7)+SUMIF(C$4:V$4,"SOUTERRÄNG",C7:V7)*0.5+SUMIF(C$4:V$4,"O. M.",C7:V7)+SUMIF(C$4:V$4,"MARKPLAN",C7:V7)</f>
        <v>0</v>
      </c>
      <c r="Y7" s="43" t="str">
        <f>IF(AND(BYGGNADSTYP="Hallbyggnad",SUM(X8:X10)=0,X7&gt;0),1,"")</f>
        <v/>
      </c>
      <c r="Z7" s="21" t="str">
        <f>IF(Y7=1,LNG!B4,"")</f>
        <v/>
      </c>
      <c r="AB7" t="str">
        <f>IF(OR($Y$28=LNG!B4,$Y$28=LNG!C4),LNG!B4,"")</f>
        <v/>
      </c>
      <c r="AC7" t="str">
        <f>IF(OR($Y$28=LNG!B4,$Y$28=LNG!C4),LNG!C4,"")</f>
        <v/>
      </c>
    </row>
    <row r="8" spans="2:32" x14ac:dyDescent="0.3">
      <c r="B8" t="str">
        <f>LNG!B5</f>
        <v>Logistikhall</v>
      </c>
      <c r="C8" s="2">
        <f>IF('NO4'!C$50&lt;&gt;"",'NO4'!C54,0)</f>
        <v>0</v>
      </c>
      <c r="D8" s="2">
        <f>IF('NO4'!D$50&lt;&gt;"",'NO4'!D54,0)</f>
        <v>0</v>
      </c>
      <c r="E8" s="2">
        <f>IF('NO4'!E$50&lt;&gt;"",'NO4'!E54,0)</f>
        <v>0</v>
      </c>
      <c r="F8" s="2">
        <f>IF('NO4'!F$50&lt;&gt;"",'NO4'!F54,0)</f>
        <v>0</v>
      </c>
      <c r="G8" s="2">
        <f>IF('NO4'!G$50&lt;&gt;"",'NO4'!G54,0)</f>
        <v>0</v>
      </c>
      <c r="H8" s="2">
        <f>IF('NO4'!H$50&lt;&gt;"",'NO4'!H54,0)</f>
        <v>0</v>
      </c>
      <c r="I8" s="2">
        <f>IF('NO4'!I$50&lt;&gt;"",'NO4'!I54,0)</f>
        <v>0</v>
      </c>
      <c r="J8" s="2">
        <f>IF('NO4'!J$50&lt;&gt;"",'NO4'!J54,0)</f>
        <v>0</v>
      </c>
      <c r="K8" s="2">
        <f>IF('NO4'!K$50&lt;&gt;"",'NO4'!K54,0)</f>
        <v>0</v>
      </c>
      <c r="L8" s="2">
        <f>IF('NO4'!L$50&lt;&gt;"",'NO4'!L54,0)</f>
        <v>0</v>
      </c>
      <c r="M8" s="2">
        <f>IF('NO4'!M$50&lt;&gt;"",'NO4'!M54,0)</f>
        <v>0</v>
      </c>
      <c r="N8" s="2">
        <f>IF('NO4'!N$50&lt;&gt;"",'NO4'!N54,0)</f>
        <v>0</v>
      </c>
      <c r="O8" s="2">
        <f>IF('NO4'!O$50&lt;&gt;"",'NO4'!O54,0)</f>
        <v>0</v>
      </c>
      <c r="P8" s="2">
        <f>IF('NO4'!P$50&lt;&gt;"",'NO4'!P54,0)</f>
        <v>0</v>
      </c>
      <c r="Q8" s="2">
        <f>IF('NO4'!Q$50&lt;&gt;"",'NO4'!Q54,0)</f>
        <v>0</v>
      </c>
      <c r="R8" s="2">
        <f>IF('NO4'!R$50&lt;&gt;"",'NO4'!R54,0)</f>
        <v>0</v>
      </c>
      <c r="S8" s="2">
        <f>IF('NO4'!S$50&lt;&gt;"",'NO4'!S54,0)</f>
        <v>0</v>
      </c>
      <c r="T8" s="2">
        <f>IF('NO4'!T$50&lt;&gt;"",'NO4'!T54,0)</f>
        <v>0</v>
      </c>
      <c r="U8" s="2">
        <f>IF('NO4'!U$50&lt;&gt;"",'NO4'!U54,0)</f>
        <v>0</v>
      </c>
      <c r="V8" s="2">
        <f>IF('NO4'!V$50&lt;&gt;"",'NO4'!V54,0)</f>
        <v>0</v>
      </c>
      <c r="W8" s="42">
        <f t="shared" si="0"/>
        <v>0</v>
      </c>
      <c r="X8" s="42">
        <f t="shared" si="1"/>
        <v>0</v>
      </c>
      <c r="Y8" s="43" t="str">
        <f>IF(AND(BYGGNADSTYP="Hallbyggnad",SUM(X9:X10)=0,X7=0,X8&gt;0),1,"")</f>
        <v/>
      </c>
      <c r="Z8" s="21" t="str">
        <f>IF(Y8=1,LNG!B5,"")</f>
        <v/>
      </c>
      <c r="AB8" t="str">
        <f>IF(OR($Y$28=LNG!B5,$Y$28=LNG!C5),LNG!B5,"")</f>
        <v/>
      </c>
      <c r="AC8" t="str">
        <f>IF(OR($Y$28=LNG!B5,$Y$28=LNG!C5),LNG!C5,"")</f>
        <v/>
      </c>
    </row>
    <row r="9" spans="2:32" x14ac:dyDescent="0.3">
      <c r="B9" t="str">
        <f>LNG!B6</f>
        <v>Butikshall</v>
      </c>
      <c r="C9" s="2">
        <f>IF('NO4'!C$50&lt;&gt;"",'NO4'!C55,0)</f>
        <v>0</v>
      </c>
      <c r="D9" s="2">
        <f>IF('NO4'!D$50&lt;&gt;"",'NO4'!D55,0)</f>
        <v>0</v>
      </c>
      <c r="E9" s="2">
        <f>IF('NO4'!E$50&lt;&gt;"",'NO4'!E55,0)</f>
        <v>0</v>
      </c>
      <c r="F9" s="2">
        <f>IF('NO4'!F$50&lt;&gt;"",'NO4'!F55,0)</f>
        <v>0</v>
      </c>
      <c r="G9" s="2">
        <f>IF('NO4'!G$50&lt;&gt;"",'NO4'!G55,0)</f>
        <v>0</v>
      </c>
      <c r="H9" s="2">
        <f>IF('NO4'!H$50&lt;&gt;"",'NO4'!H55,0)</f>
        <v>0</v>
      </c>
      <c r="I9" s="2">
        <f>IF('NO4'!I$50&lt;&gt;"",'NO4'!I55,0)</f>
        <v>0</v>
      </c>
      <c r="J9" s="2">
        <f>IF('NO4'!J$50&lt;&gt;"",'NO4'!J55,0)</f>
        <v>0</v>
      </c>
      <c r="K9" s="2">
        <f>IF('NO4'!K$50&lt;&gt;"",'NO4'!K55,0)</f>
        <v>0</v>
      </c>
      <c r="L9" s="2">
        <f>IF('NO4'!L$50&lt;&gt;"",'NO4'!L55,0)</f>
        <v>0</v>
      </c>
      <c r="M9" s="2">
        <f>IF('NO4'!M$50&lt;&gt;"",'NO4'!M55,0)</f>
        <v>0</v>
      </c>
      <c r="N9" s="2">
        <f>IF('NO4'!N$50&lt;&gt;"",'NO4'!N55,0)</f>
        <v>0</v>
      </c>
      <c r="O9" s="2">
        <f>IF('NO4'!O$50&lt;&gt;"",'NO4'!O55,0)</f>
        <v>0</v>
      </c>
      <c r="P9" s="2">
        <f>IF('NO4'!P$50&lt;&gt;"",'NO4'!P55,0)</f>
        <v>0</v>
      </c>
      <c r="Q9" s="2">
        <f>IF('NO4'!Q$50&lt;&gt;"",'NO4'!Q55,0)</f>
        <v>0</v>
      </c>
      <c r="R9" s="2">
        <f>IF('NO4'!R$50&lt;&gt;"",'NO4'!R55,0)</f>
        <v>0</v>
      </c>
      <c r="S9" s="2">
        <f>IF('NO4'!S$50&lt;&gt;"",'NO4'!S55,0)</f>
        <v>0</v>
      </c>
      <c r="T9" s="2">
        <f>IF('NO4'!T$50&lt;&gt;"",'NO4'!T55,0)</f>
        <v>0</v>
      </c>
      <c r="U9" s="2">
        <f>IF('NO4'!U$50&lt;&gt;"",'NO4'!U55,0)</f>
        <v>0</v>
      </c>
      <c r="V9" s="2">
        <f>IF('NO4'!V$50&lt;&gt;"",'NO4'!V55,0)</f>
        <v>0</v>
      </c>
      <c r="W9" s="42">
        <f t="shared" si="0"/>
        <v>0</v>
      </c>
      <c r="X9" s="42">
        <f t="shared" si="1"/>
        <v>0</v>
      </c>
      <c r="Y9" s="43" t="str">
        <f>IF(AND(BYGGNADSTYP="Hallbyggnad",SUM(X7:X8)=0,X10=0,X9&gt;0),1,"")</f>
        <v/>
      </c>
      <c r="Z9" s="21" t="str">
        <f>IF(Y9=1,LNG!B6,"")</f>
        <v/>
      </c>
      <c r="AB9" t="str">
        <f>IF(OR($Y$28=LNG!B6,$Y$28=LNG!C6),LNG!B6,"")</f>
        <v/>
      </c>
      <c r="AC9" t="str">
        <f>IF(OR($Y$28=LNG!B6,$Y$28=LNG!C6),LNG!C6,"")</f>
        <v/>
      </c>
    </row>
    <row r="10" spans="2:32" x14ac:dyDescent="0.3">
      <c r="B10" t="str">
        <f>LNG!B7</f>
        <v>Idrottshall/gym</v>
      </c>
      <c r="C10" s="2">
        <f>IF('NO4'!C$50&lt;&gt;"",'NO4'!C56,0)</f>
        <v>0</v>
      </c>
      <c r="D10" s="2">
        <f>IF('NO4'!D$50&lt;&gt;"",'NO4'!D56,0)</f>
        <v>0</v>
      </c>
      <c r="E10" s="2">
        <f>IF('NO4'!E$50&lt;&gt;"",'NO4'!E56,0)</f>
        <v>0</v>
      </c>
      <c r="F10" s="2">
        <f>IF('NO4'!F$50&lt;&gt;"",'NO4'!F56,0)</f>
        <v>0</v>
      </c>
      <c r="G10" s="2">
        <f>IF('NO4'!G$50&lt;&gt;"",'NO4'!G56,0)</f>
        <v>0</v>
      </c>
      <c r="H10" s="2">
        <f>IF('NO4'!H$50&lt;&gt;"",'NO4'!H56,0)</f>
        <v>0</v>
      </c>
      <c r="I10" s="2">
        <f>IF('NO4'!I$50&lt;&gt;"",'NO4'!I56,0)</f>
        <v>0</v>
      </c>
      <c r="J10" s="2">
        <f>IF('NO4'!J$50&lt;&gt;"",'NO4'!J56,0)</f>
        <v>0</v>
      </c>
      <c r="K10" s="2">
        <f>IF('NO4'!K$50&lt;&gt;"",'NO4'!K56,0)</f>
        <v>0</v>
      </c>
      <c r="L10" s="2">
        <f>IF('NO4'!L$50&lt;&gt;"",'NO4'!L56,0)</f>
        <v>0</v>
      </c>
      <c r="M10" s="2">
        <f>IF('NO4'!M$50&lt;&gt;"",'NO4'!M56,0)</f>
        <v>0</v>
      </c>
      <c r="N10" s="2">
        <f>IF('NO4'!N$50&lt;&gt;"",'NO4'!N56,0)</f>
        <v>0</v>
      </c>
      <c r="O10" s="2">
        <f>IF('NO4'!O$50&lt;&gt;"",'NO4'!O56,0)</f>
        <v>0</v>
      </c>
      <c r="P10" s="2">
        <f>IF('NO4'!P$50&lt;&gt;"",'NO4'!P56,0)</f>
        <v>0</v>
      </c>
      <c r="Q10" s="2">
        <f>IF('NO4'!Q$50&lt;&gt;"",'NO4'!Q56,0)</f>
        <v>0</v>
      </c>
      <c r="R10" s="2">
        <f>IF('NO4'!R$50&lt;&gt;"",'NO4'!R56,0)</f>
        <v>0</v>
      </c>
      <c r="S10" s="2">
        <f>IF('NO4'!S$50&lt;&gt;"",'NO4'!S56,0)</f>
        <v>0</v>
      </c>
      <c r="T10" s="2">
        <f>IF('NO4'!T$50&lt;&gt;"",'NO4'!T56,0)</f>
        <v>0</v>
      </c>
      <c r="U10" s="2">
        <f>IF('NO4'!U$50&lt;&gt;"",'NO4'!U56,0)</f>
        <v>0</v>
      </c>
      <c r="V10" s="2">
        <f>IF('NO4'!V$50&lt;&gt;"",'NO4'!V56,0)</f>
        <v>0</v>
      </c>
      <c r="W10" s="42">
        <f t="shared" si="0"/>
        <v>0</v>
      </c>
      <c r="X10" s="42">
        <f t="shared" si="1"/>
        <v>0</v>
      </c>
      <c r="Y10" s="43" t="str">
        <f>IF(AND(BYGGNADSTYP="Hallbyggnad",SUM(X7:X9)=0,X10&gt;0),1,"")</f>
        <v/>
      </c>
      <c r="Z10" s="21" t="str">
        <f>IF(Y10=1,LNG!B7,"")</f>
        <v/>
      </c>
      <c r="AB10" t="str">
        <f>IF(OR($Y$28=LNG!B7,$Y$28=LNG!C7),LNG!B7,"")</f>
        <v/>
      </c>
      <c r="AC10" t="str">
        <f>IF(OR($Y$28=LNG!B7,$Y$28=LNG!C7),LNG!C7,"")</f>
        <v/>
      </c>
    </row>
    <row r="11" spans="2:32" x14ac:dyDescent="0.3">
      <c r="B11" t="str">
        <f>LNG!B8</f>
        <v>Kontorsverksamhet</v>
      </c>
      <c r="C11" s="2">
        <f>IF('NO4'!C$50&lt;&gt;"",'NO4'!C57,0)</f>
        <v>0</v>
      </c>
      <c r="D11" s="2">
        <f>IF('NO4'!D$50&lt;&gt;"",'NO4'!D57,0)</f>
        <v>0</v>
      </c>
      <c r="E11" s="2">
        <f>IF('NO4'!E$50&lt;&gt;"",'NO4'!E57,0)</f>
        <v>0</v>
      </c>
      <c r="F11" s="2">
        <f>IF('NO4'!F$50&lt;&gt;"",'NO4'!F57,0)</f>
        <v>0</v>
      </c>
      <c r="G11" s="2">
        <f>IF('NO4'!G$50&lt;&gt;"",'NO4'!G57,0)</f>
        <v>0</v>
      </c>
      <c r="H11" s="2">
        <f>IF('NO4'!H$50&lt;&gt;"",'NO4'!H57,0)</f>
        <v>0</v>
      </c>
      <c r="I11" s="2">
        <f>IF('NO4'!I$50&lt;&gt;"",'NO4'!I57,0)</f>
        <v>0</v>
      </c>
      <c r="J11" s="2">
        <f>IF('NO4'!J$50&lt;&gt;"",'NO4'!J57,0)</f>
        <v>0</v>
      </c>
      <c r="K11" s="2">
        <f>IF('NO4'!K$50&lt;&gt;"",'NO4'!K57,0)</f>
        <v>0</v>
      </c>
      <c r="L11" s="2">
        <f>IF('NO4'!L$50&lt;&gt;"",'NO4'!L57,0)</f>
        <v>0</v>
      </c>
      <c r="M11" s="2">
        <f>IF('NO4'!M$50&lt;&gt;"",'NO4'!M57,0)</f>
        <v>0</v>
      </c>
      <c r="N11" s="2">
        <f>IF('NO4'!N$50&lt;&gt;"",'NO4'!N57,0)</f>
        <v>0</v>
      </c>
      <c r="O11" s="2">
        <f>IF('NO4'!O$50&lt;&gt;"",'NO4'!O57,0)</f>
        <v>0</v>
      </c>
      <c r="P11" s="2">
        <f>IF('NO4'!P$50&lt;&gt;"",'NO4'!P57,0)</f>
        <v>0</v>
      </c>
      <c r="Q11" s="2">
        <f>IF('NO4'!Q$50&lt;&gt;"",'NO4'!Q57,0)</f>
        <v>0</v>
      </c>
      <c r="R11" s="2">
        <f>IF('NO4'!R$50&lt;&gt;"",'NO4'!R57,0)</f>
        <v>0</v>
      </c>
      <c r="S11" s="2">
        <f>IF('NO4'!S$50&lt;&gt;"",'NO4'!S57,0)</f>
        <v>0</v>
      </c>
      <c r="T11" s="2">
        <f>IF('NO4'!T$50&lt;&gt;"",'NO4'!T57,0)</f>
        <v>0</v>
      </c>
      <c r="U11" s="2">
        <f>IF('NO4'!U$50&lt;&gt;"",'NO4'!U57,0)</f>
        <v>0</v>
      </c>
      <c r="V11" s="2">
        <f>IF('NO4'!V$50&lt;&gt;"",'NO4'!V57,0)</f>
        <v>0</v>
      </c>
      <c r="W11" s="42">
        <f t="shared" si="0"/>
        <v>0</v>
      </c>
      <c r="X11" s="42">
        <f t="shared" si="1"/>
        <v>0</v>
      </c>
      <c r="Y11" s="2" t="str">
        <f>IF(AND(SUM(X$7:X10)=0,SUM(X12:X$18)=0,SUM(X$20:X$21)=0,X11&gt;0,BYGGNADSTYP&lt;&gt;"Hallbyggnad"),1,"")</f>
        <v/>
      </c>
      <c r="Z11" s="21" t="str">
        <f>IF(Y11=1,LNG!B8,"")</f>
        <v/>
      </c>
      <c r="AB11" t="str">
        <f>IF(OR($Y$28=LNG!B8,$Y$28=LNG!C8),LNG!B8,"")</f>
        <v/>
      </c>
      <c r="AC11" t="str">
        <f>IF(OR($Y$28=LNG!B8,$Y$28=LNG!C8),LNG!C8,"")</f>
        <v/>
      </c>
    </row>
    <row r="12" spans="2:32" x14ac:dyDescent="0.3">
      <c r="B12" t="str">
        <f>LNG!B9</f>
        <v>Vård, typ familjeläkarmottagning</v>
      </c>
      <c r="C12" s="2">
        <f>IF('NO4'!C$50&lt;&gt;"",'NO4'!C58,0)</f>
        <v>0</v>
      </c>
      <c r="D12" s="2">
        <f>IF('NO4'!D$50&lt;&gt;"",'NO4'!D58,0)</f>
        <v>0</v>
      </c>
      <c r="E12" s="2">
        <f>IF('NO4'!E$50&lt;&gt;"",'NO4'!E58,0)</f>
        <v>0</v>
      </c>
      <c r="F12" s="2">
        <f>IF('NO4'!F$50&lt;&gt;"",'NO4'!F58,0)</f>
        <v>0</v>
      </c>
      <c r="G12" s="2">
        <f>IF('NO4'!G$50&lt;&gt;"",'NO4'!G58,0)</f>
        <v>0</v>
      </c>
      <c r="H12" s="2">
        <f>IF('NO4'!H$50&lt;&gt;"",'NO4'!H58,0)</f>
        <v>0</v>
      </c>
      <c r="I12" s="2">
        <f>IF('NO4'!I$50&lt;&gt;"",'NO4'!I58,0)</f>
        <v>0</v>
      </c>
      <c r="J12" s="2">
        <f>IF('NO4'!J$50&lt;&gt;"",'NO4'!J58,0)</f>
        <v>0</v>
      </c>
      <c r="K12" s="2">
        <f>IF('NO4'!K$50&lt;&gt;"",'NO4'!K58,0)</f>
        <v>0</v>
      </c>
      <c r="L12" s="2">
        <f>IF('NO4'!L$50&lt;&gt;"",'NO4'!L58,0)</f>
        <v>0</v>
      </c>
      <c r="M12" s="2">
        <f>IF('NO4'!M$50&lt;&gt;"",'NO4'!M58,0)</f>
        <v>0</v>
      </c>
      <c r="N12" s="2">
        <f>IF('NO4'!N$50&lt;&gt;"",'NO4'!N58,0)</f>
        <v>0</v>
      </c>
      <c r="O12" s="2">
        <f>IF('NO4'!O$50&lt;&gt;"",'NO4'!O58,0)</f>
        <v>0</v>
      </c>
      <c r="P12" s="2">
        <f>IF('NO4'!P$50&lt;&gt;"",'NO4'!P58,0)</f>
        <v>0</v>
      </c>
      <c r="Q12" s="2">
        <f>IF('NO4'!Q$50&lt;&gt;"",'NO4'!Q58,0)</f>
        <v>0</v>
      </c>
      <c r="R12" s="2">
        <f>IF('NO4'!R$50&lt;&gt;"",'NO4'!R58,0)</f>
        <v>0</v>
      </c>
      <c r="S12" s="2">
        <f>IF('NO4'!S$50&lt;&gt;"",'NO4'!S58,0)</f>
        <v>0</v>
      </c>
      <c r="T12" s="2">
        <f>IF('NO4'!T$50&lt;&gt;"",'NO4'!T58,0)</f>
        <v>0</v>
      </c>
      <c r="U12" s="2">
        <f>IF('NO4'!U$50&lt;&gt;"",'NO4'!U58,0)</f>
        <v>0</v>
      </c>
      <c r="V12" s="2">
        <f>IF('NO4'!V$50&lt;&gt;"",'NO4'!V58,0)</f>
        <v>0</v>
      </c>
      <c r="W12" s="42">
        <f t="shared" si="0"/>
        <v>0</v>
      </c>
      <c r="X12" s="42">
        <f t="shared" si="1"/>
        <v>0</v>
      </c>
      <c r="Y12" s="2" t="str">
        <f>IF(AND(SUM(X13:X$21)=0,SUM(X$7:X11)=0,X12&gt;0,BYGGNADSTYP&lt;&gt;"Hallbyggnad"),1,"")</f>
        <v/>
      </c>
      <c r="Z12" s="21" t="str">
        <f>IF(Y12=1,LNG!B9,"")</f>
        <v/>
      </c>
      <c r="AB12" t="str">
        <f>IF(OR($Y$28=LNG!B9,$Y$28=LNG!C9),LNG!B9,"")</f>
        <v/>
      </c>
      <c r="AC12" t="str">
        <f>IF(OR($Y$28=LNG!B9,$Y$28=LNG!C9),LNG!C9,"")</f>
        <v/>
      </c>
    </row>
    <row r="13" spans="2:32" x14ac:dyDescent="0.3">
      <c r="B13" t="str">
        <f>LNG!B10</f>
        <v>Förskoleverksamhet</v>
      </c>
      <c r="C13" s="2">
        <f>IF('NO4'!C$50&lt;&gt;"",'NO4'!C59,0)</f>
        <v>0</v>
      </c>
      <c r="D13" s="2">
        <f>IF('NO4'!D$50&lt;&gt;"",'NO4'!D59,0)</f>
        <v>0</v>
      </c>
      <c r="E13" s="2">
        <f>IF('NO4'!E$50&lt;&gt;"",'NO4'!E59,0)</f>
        <v>0</v>
      </c>
      <c r="F13" s="2">
        <f>IF('NO4'!F$50&lt;&gt;"",'NO4'!F59,0)</f>
        <v>0</v>
      </c>
      <c r="G13" s="2">
        <f>IF('NO4'!G$50&lt;&gt;"",'NO4'!G59,0)</f>
        <v>0</v>
      </c>
      <c r="H13" s="2">
        <f>IF('NO4'!H$50&lt;&gt;"",'NO4'!H59,0)</f>
        <v>0</v>
      </c>
      <c r="I13" s="2">
        <f>IF('NO4'!I$50&lt;&gt;"",'NO4'!I59,0)</f>
        <v>0</v>
      </c>
      <c r="J13" s="2">
        <f>IF('NO4'!J$50&lt;&gt;"",'NO4'!J59,0)</f>
        <v>0</v>
      </c>
      <c r="K13" s="2">
        <f>IF('NO4'!K$50&lt;&gt;"",'NO4'!K59,0)</f>
        <v>0</v>
      </c>
      <c r="L13" s="2">
        <f>IF('NO4'!L$50&lt;&gt;"",'NO4'!L59,0)</f>
        <v>0</v>
      </c>
      <c r="M13" s="2">
        <f>IF('NO4'!M$50&lt;&gt;"",'NO4'!M59,0)</f>
        <v>0</v>
      </c>
      <c r="N13" s="2">
        <f>IF('NO4'!N$50&lt;&gt;"",'NO4'!N59,0)</f>
        <v>0</v>
      </c>
      <c r="O13" s="2">
        <f>IF('NO4'!O$50&lt;&gt;"",'NO4'!O59,0)</f>
        <v>0</v>
      </c>
      <c r="P13" s="2">
        <f>IF('NO4'!P$50&lt;&gt;"",'NO4'!P59,0)</f>
        <v>0</v>
      </c>
      <c r="Q13" s="2">
        <f>IF('NO4'!Q$50&lt;&gt;"",'NO4'!Q59,0)</f>
        <v>0</v>
      </c>
      <c r="R13" s="2">
        <f>IF('NO4'!R$50&lt;&gt;"",'NO4'!R59,0)</f>
        <v>0</v>
      </c>
      <c r="S13" s="2">
        <f>IF('NO4'!S$50&lt;&gt;"",'NO4'!S59,0)</f>
        <v>0</v>
      </c>
      <c r="T13" s="2">
        <f>IF('NO4'!T$50&lt;&gt;"",'NO4'!T59,0)</f>
        <v>0</v>
      </c>
      <c r="U13" s="2">
        <f>IF('NO4'!U$50&lt;&gt;"",'NO4'!U59,0)</f>
        <v>0</v>
      </c>
      <c r="V13" s="2">
        <f>IF('NO4'!V$50&lt;&gt;"",'NO4'!V59,0)</f>
        <v>0</v>
      </c>
      <c r="W13" s="42">
        <f t="shared" si="0"/>
        <v>0</v>
      </c>
      <c r="X13" s="42">
        <f t="shared" si="1"/>
        <v>0</v>
      </c>
      <c r="Y13" s="2" t="str">
        <f>IF(AND(SUM(X$7:X$12)=0,SUM(X$14:X$18)=0,SUM(X$20:X$21)=0,X13&gt;0,BYGGNADSTYP&lt;&gt;"Hallbyggnad"),1,"")</f>
        <v/>
      </c>
      <c r="Z13" s="21" t="str">
        <f>IF(Y13=1,LNG!B10,"")</f>
        <v/>
      </c>
      <c r="AB13" t="str">
        <f>IF(OR($Y$28=LNG!B10,$Y$28=LNG!C10),LNG!B10,"")</f>
        <v/>
      </c>
      <c r="AC13" t="str">
        <f>IF(OR($Y$28=LNG!B10,$Y$28=LNG!C10),LNG!C10,"")</f>
        <v/>
      </c>
    </row>
    <row r="14" spans="2:32" x14ac:dyDescent="0.3">
      <c r="B14" t="str">
        <f>LNG!B11</f>
        <v>Mindre affärslokaler</v>
      </c>
      <c r="C14" s="2">
        <f>IF('NO4'!C$50&lt;&gt;"",'NO4'!C60,0)</f>
        <v>0</v>
      </c>
      <c r="D14" s="2">
        <f>IF('NO4'!D$50&lt;&gt;"",'NO4'!D60,0)</f>
        <v>0</v>
      </c>
      <c r="E14" s="2">
        <f>IF('NO4'!E$50&lt;&gt;"",'NO4'!E60,0)</f>
        <v>0</v>
      </c>
      <c r="F14" s="2">
        <f>IF('NO4'!F$50&lt;&gt;"",'NO4'!F60,0)</f>
        <v>0</v>
      </c>
      <c r="G14" s="2">
        <f>IF('NO4'!G$50&lt;&gt;"",'NO4'!G60,0)</f>
        <v>0</v>
      </c>
      <c r="H14" s="2">
        <f>IF('NO4'!H$50&lt;&gt;"",'NO4'!H60,0)</f>
        <v>0</v>
      </c>
      <c r="I14" s="2">
        <f>IF('NO4'!I$50&lt;&gt;"",'NO4'!I60,0)</f>
        <v>0</v>
      </c>
      <c r="J14" s="2">
        <f>IF('NO4'!J$50&lt;&gt;"",'NO4'!J60,0)</f>
        <v>0</v>
      </c>
      <c r="K14" s="2">
        <f>IF('NO4'!K$50&lt;&gt;"",'NO4'!K60,0)</f>
        <v>0</v>
      </c>
      <c r="L14" s="2">
        <f>IF('NO4'!L$50&lt;&gt;"",'NO4'!L60,0)</f>
        <v>0</v>
      </c>
      <c r="M14" s="2">
        <f>IF('NO4'!M$50&lt;&gt;"",'NO4'!M60,0)</f>
        <v>0</v>
      </c>
      <c r="N14" s="2">
        <f>IF('NO4'!N$50&lt;&gt;"",'NO4'!N60,0)</f>
        <v>0</v>
      </c>
      <c r="O14" s="2">
        <f>IF('NO4'!O$50&lt;&gt;"",'NO4'!O60,0)</f>
        <v>0</v>
      </c>
      <c r="P14" s="2">
        <f>IF('NO4'!P$50&lt;&gt;"",'NO4'!P60,0)</f>
        <v>0</v>
      </c>
      <c r="Q14" s="2">
        <f>IF('NO4'!Q$50&lt;&gt;"",'NO4'!Q60,0)</f>
        <v>0</v>
      </c>
      <c r="R14" s="2">
        <f>IF('NO4'!R$50&lt;&gt;"",'NO4'!R60,0)</f>
        <v>0</v>
      </c>
      <c r="S14" s="2">
        <f>IF('NO4'!S$50&lt;&gt;"",'NO4'!S60,0)</f>
        <v>0</v>
      </c>
      <c r="T14" s="2">
        <f>IF('NO4'!T$50&lt;&gt;"",'NO4'!T60,0)</f>
        <v>0</v>
      </c>
      <c r="U14" s="2">
        <f>IF('NO4'!U$50&lt;&gt;"",'NO4'!U60,0)</f>
        <v>0</v>
      </c>
      <c r="V14" s="2">
        <f>IF('NO4'!V$50&lt;&gt;"",'NO4'!V60,0)</f>
        <v>0</v>
      </c>
      <c r="W14" s="42">
        <f t="shared" si="0"/>
        <v>0</v>
      </c>
      <c r="X14" s="42">
        <f t="shared" si="1"/>
        <v>0</v>
      </c>
      <c r="Y14" s="2" t="str">
        <f>IF(AND(SUM(X15:X$21)=0,SUM(X$7:X13)=0,X14&gt;0,BYGGNADSTYP&lt;&gt;"Hallbyggnad"),1,"")</f>
        <v/>
      </c>
      <c r="Z14" s="21" t="str">
        <f>IF(Y14=1,LNG!B11,"")</f>
        <v/>
      </c>
      <c r="AB14" t="str">
        <f>IF(OR($Y$28=LNG!B11,$Y$28=LNG!C11),LNG!B11,"")</f>
        <v/>
      </c>
      <c r="AC14" t="str">
        <f>IF(OR($Y$28=LNG!B11,$Y$28=LNG!C11),LNG!C11,"")</f>
        <v/>
      </c>
    </row>
    <row r="15" spans="2:32" x14ac:dyDescent="0.3">
      <c r="B15" t="str">
        <f>LNG!B12</f>
        <v>Skola</v>
      </c>
      <c r="C15" s="2">
        <f>IF('NO4'!C$50&lt;&gt;"",'NO4'!C61,0)</f>
        <v>0</v>
      </c>
      <c r="D15" s="2">
        <f>IF('NO4'!D$50&lt;&gt;"",'NO4'!D61,0)</f>
        <v>0</v>
      </c>
      <c r="E15" s="2">
        <f>IF('NO4'!E$50&lt;&gt;"",'NO4'!E61,0)</f>
        <v>0</v>
      </c>
      <c r="F15" s="2">
        <f>IF('NO4'!F$50&lt;&gt;"",'NO4'!F61,0)</f>
        <v>0</v>
      </c>
      <c r="G15" s="2">
        <f>IF('NO4'!G$50&lt;&gt;"",'NO4'!G61,0)</f>
        <v>0</v>
      </c>
      <c r="H15" s="2">
        <f>IF('NO4'!H$50&lt;&gt;"",'NO4'!H61,0)</f>
        <v>0</v>
      </c>
      <c r="I15" s="2">
        <f>IF('NO4'!I$50&lt;&gt;"",'NO4'!I61,0)</f>
        <v>0</v>
      </c>
      <c r="J15" s="2">
        <f>IF('NO4'!J$50&lt;&gt;"",'NO4'!J61,0)</f>
        <v>0</v>
      </c>
      <c r="K15" s="2">
        <f>IF('NO4'!K$50&lt;&gt;"",'NO4'!K61,0)</f>
        <v>0</v>
      </c>
      <c r="L15" s="2">
        <f>IF('NO4'!L$50&lt;&gt;"",'NO4'!L61,0)</f>
        <v>0</v>
      </c>
      <c r="M15" s="2">
        <f>IF('NO4'!M$50&lt;&gt;"",'NO4'!M61,0)</f>
        <v>0</v>
      </c>
      <c r="N15" s="2">
        <f>IF('NO4'!N$50&lt;&gt;"",'NO4'!N61,0)</f>
        <v>0</v>
      </c>
      <c r="O15" s="2">
        <f>IF('NO4'!O$50&lt;&gt;"",'NO4'!O61,0)</f>
        <v>0</v>
      </c>
      <c r="P15" s="2">
        <f>IF('NO4'!P$50&lt;&gt;"",'NO4'!P61,0)</f>
        <v>0</v>
      </c>
      <c r="Q15" s="2">
        <f>IF('NO4'!Q$50&lt;&gt;"",'NO4'!Q61,0)</f>
        <v>0</v>
      </c>
      <c r="R15" s="2">
        <f>IF('NO4'!R$50&lt;&gt;"",'NO4'!R61,0)</f>
        <v>0</v>
      </c>
      <c r="S15" s="2">
        <f>IF('NO4'!S$50&lt;&gt;"",'NO4'!S61,0)</f>
        <v>0</v>
      </c>
      <c r="T15" s="2">
        <f>IF('NO4'!T$50&lt;&gt;"",'NO4'!T61,0)</f>
        <v>0</v>
      </c>
      <c r="U15" s="2">
        <f>IF('NO4'!U$50&lt;&gt;"",'NO4'!U61,0)</f>
        <v>0</v>
      </c>
      <c r="V15" s="2">
        <f>IF('NO4'!V$50&lt;&gt;"",'NO4'!V61,0)</f>
        <v>0</v>
      </c>
      <c r="W15" s="42">
        <f t="shared" si="0"/>
        <v>0</v>
      </c>
      <c r="X15" s="42">
        <f t="shared" si="1"/>
        <v>0</v>
      </c>
      <c r="Y15" s="2" t="str">
        <f>IF(AND(SUM(X$7:X14)=0,SUM(X16:X$18)=0,SUM(X$20:X$21)=0,X15&gt;0,BYGGNADSTYP&lt;&gt;"Hallbyggnad"),1,"")</f>
        <v/>
      </c>
      <c r="Z15" s="21" t="str">
        <f>IF(Y15=1,LNG!B12,"")</f>
        <v/>
      </c>
      <c r="AB15" t="str">
        <f>IF(OR($Y$28=LNG!B12,$Y$28=LNG!C12),LNG!B12,"")</f>
        <v/>
      </c>
      <c r="AC15" t="str">
        <f>IF(OR($Y$28=LNG!B12,$Y$28=LNG!C12),LNG!C12,"")</f>
        <v/>
      </c>
    </row>
    <row r="16" spans="2:32" x14ac:dyDescent="0.3">
      <c r="B16" t="str">
        <f>LNG!B13</f>
        <v>Äldreboende</v>
      </c>
      <c r="C16" s="2">
        <f>IF('NO4'!C$50&lt;&gt;"",'NO4'!C62,0)</f>
        <v>0</v>
      </c>
      <c r="D16" s="2">
        <f>IF('NO4'!D$50&lt;&gt;"",'NO4'!D62,0)</f>
        <v>0</v>
      </c>
      <c r="E16" s="2">
        <f>IF('NO4'!E$50&lt;&gt;"",'NO4'!E62,0)</f>
        <v>0</v>
      </c>
      <c r="F16" s="2">
        <f>IF('NO4'!F$50&lt;&gt;"",'NO4'!F62,0)</f>
        <v>0</v>
      </c>
      <c r="G16" s="2">
        <f>IF('NO4'!G$50&lt;&gt;"",'NO4'!G62,0)</f>
        <v>0</v>
      </c>
      <c r="H16" s="2">
        <f>IF('NO4'!H$50&lt;&gt;"",'NO4'!H62,0)</f>
        <v>0</v>
      </c>
      <c r="I16" s="2">
        <f>IF('NO4'!I$50&lt;&gt;"",'NO4'!I62,0)</f>
        <v>0</v>
      </c>
      <c r="J16" s="2">
        <f>IF('NO4'!J$50&lt;&gt;"",'NO4'!J62,0)</f>
        <v>0</v>
      </c>
      <c r="K16" s="2">
        <f>IF('NO4'!K$50&lt;&gt;"",'NO4'!K62,0)</f>
        <v>0</v>
      </c>
      <c r="L16" s="2">
        <f>IF('NO4'!L$50&lt;&gt;"",'NO4'!L62,0)</f>
        <v>0</v>
      </c>
      <c r="M16" s="2">
        <f>IF('NO4'!M$50&lt;&gt;"",'NO4'!M62,0)</f>
        <v>0</v>
      </c>
      <c r="N16" s="2">
        <f>IF('NO4'!N$50&lt;&gt;"",'NO4'!N62,0)</f>
        <v>0</v>
      </c>
      <c r="O16" s="2">
        <f>IF('NO4'!O$50&lt;&gt;"",'NO4'!O62,0)</f>
        <v>0</v>
      </c>
      <c r="P16" s="2">
        <f>IF('NO4'!P$50&lt;&gt;"",'NO4'!P62,0)</f>
        <v>0</v>
      </c>
      <c r="Q16" s="2">
        <f>IF('NO4'!Q$50&lt;&gt;"",'NO4'!Q62,0)</f>
        <v>0</v>
      </c>
      <c r="R16" s="2">
        <f>IF('NO4'!R$50&lt;&gt;"",'NO4'!R62,0)</f>
        <v>0</v>
      </c>
      <c r="S16" s="2">
        <f>IF('NO4'!S$50&lt;&gt;"",'NO4'!S62,0)</f>
        <v>0</v>
      </c>
      <c r="T16" s="2">
        <f>IF('NO4'!T$50&lt;&gt;"",'NO4'!T62,0)</f>
        <v>0</v>
      </c>
      <c r="U16" s="2">
        <f>IF('NO4'!U$50&lt;&gt;"",'NO4'!U62,0)</f>
        <v>0</v>
      </c>
      <c r="V16" s="2">
        <f>IF('NO4'!V$50&lt;&gt;"",'NO4'!V62,0)</f>
        <v>0</v>
      </c>
      <c r="W16" s="42">
        <f t="shared" si="0"/>
        <v>0</v>
      </c>
      <c r="X16" s="42">
        <f t="shared" si="1"/>
        <v>0</v>
      </c>
      <c r="Y16" s="2" t="str">
        <f>IF(AND(SUM(X$7:X15)=0,SUM(X17:X$18)=0,SUM(X$20:X$21)=0,X16&gt;0,BYGGNADSTYP&lt;&gt;"Hallbyggnad"),1,"")</f>
        <v/>
      </c>
      <c r="Z16" s="21" t="str">
        <f>IF(Y16=1,LNG!B13,"")</f>
        <v/>
      </c>
      <c r="AB16" t="str">
        <f>IF(OR($Y$28=LNG!B13,$Y$28=LNG!C13),LNG!B13,"")</f>
        <v/>
      </c>
      <c r="AC16" t="str">
        <f>IF(OR($Y$28=LNG!B13,$Y$28=LNG!C13),LNG!C13,"")</f>
        <v/>
      </c>
    </row>
    <row r="17" spans="2:32" x14ac:dyDescent="0.3">
      <c r="B17" t="str">
        <f>LNG!B14</f>
        <v>Flerbostadshus/Boende</v>
      </c>
      <c r="C17" s="2">
        <f>IF('NO4'!C$50&lt;&gt;"",'NO4'!C63,0)</f>
        <v>0</v>
      </c>
      <c r="D17" s="2">
        <f>IF('NO4'!D$50&lt;&gt;"",'NO4'!D63,0)</f>
        <v>0</v>
      </c>
      <c r="E17" s="2">
        <f>IF('NO4'!E$50&lt;&gt;"",'NO4'!E63,0)</f>
        <v>0</v>
      </c>
      <c r="F17" s="2">
        <f>IF('NO4'!F$50&lt;&gt;"",'NO4'!F63,0)</f>
        <v>0</v>
      </c>
      <c r="G17" s="2">
        <f>IF('NO4'!G$50&lt;&gt;"",'NO4'!G63,0)</f>
        <v>0</v>
      </c>
      <c r="H17" s="2">
        <f>IF('NO4'!H$50&lt;&gt;"",'NO4'!H63,0)</f>
        <v>0</v>
      </c>
      <c r="I17" s="2">
        <f>IF('NO4'!I$50&lt;&gt;"",'NO4'!I63,0)</f>
        <v>0</v>
      </c>
      <c r="J17" s="2">
        <f>IF('NO4'!J$50&lt;&gt;"",'NO4'!J63,0)</f>
        <v>0</v>
      </c>
      <c r="K17" s="2">
        <f>IF('NO4'!K$50&lt;&gt;"",'NO4'!K63,0)</f>
        <v>0</v>
      </c>
      <c r="L17" s="2">
        <f>IF('NO4'!L$50&lt;&gt;"",'NO4'!L63,0)</f>
        <v>0</v>
      </c>
      <c r="M17" s="2">
        <f>IF('NO4'!M$50&lt;&gt;"",'NO4'!M63,0)</f>
        <v>0</v>
      </c>
      <c r="N17" s="2">
        <f>IF('NO4'!N$50&lt;&gt;"",'NO4'!N63,0)</f>
        <v>0</v>
      </c>
      <c r="O17" s="2">
        <f>IF('NO4'!O$50&lt;&gt;"",'NO4'!O63,0)</f>
        <v>0</v>
      </c>
      <c r="P17" s="2">
        <f>IF('NO4'!P$50&lt;&gt;"",'NO4'!P63,0)</f>
        <v>0</v>
      </c>
      <c r="Q17" s="2">
        <f>IF('NO4'!Q$50&lt;&gt;"",'NO4'!Q63,0)</f>
        <v>0</v>
      </c>
      <c r="R17" s="2">
        <f>IF('NO4'!R$50&lt;&gt;"",'NO4'!R63,0)</f>
        <v>0</v>
      </c>
      <c r="S17" s="2">
        <f>IF('NO4'!S$50&lt;&gt;"",'NO4'!S63,0)</f>
        <v>0</v>
      </c>
      <c r="T17" s="2">
        <f>IF('NO4'!T$50&lt;&gt;"",'NO4'!T63,0)</f>
        <v>0</v>
      </c>
      <c r="U17" s="2">
        <f>IF('NO4'!U$50&lt;&gt;"",'NO4'!U63,0)</f>
        <v>0</v>
      </c>
      <c r="V17" s="2">
        <f>IF('NO4'!V$50&lt;&gt;"",'NO4'!V63,0)</f>
        <v>0</v>
      </c>
      <c r="W17" s="42">
        <f t="shared" si="0"/>
        <v>0</v>
      </c>
      <c r="X17" s="42">
        <f t="shared" si="1"/>
        <v>0</v>
      </c>
      <c r="Y17" s="2" t="str">
        <f>IF(OR(X17&gt;0,C31=1),1,"")</f>
        <v/>
      </c>
      <c r="Z17" s="21" t="str">
        <f>IF(Y17=1,LNG!B14,"")</f>
        <v/>
      </c>
      <c r="AB17" t="str">
        <f>IF(OR($Y$28=LNG!B14,$Y$28=LNG!C14),LNG!B14,"")</f>
        <v/>
      </c>
      <c r="AC17" t="str">
        <f>IF(OR($Y$28=LNG!B14,$Y$28=LNG!C14),LNG!C14,"")</f>
        <v/>
      </c>
    </row>
    <row r="18" spans="2:32" x14ac:dyDescent="0.3">
      <c r="B18" t="str">
        <f>LNG!B15</f>
        <v>Laboratorium</v>
      </c>
      <c r="C18" s="2">
        <f>IF('NO4'!C$50&lt;&gt;"",'NO4'!C64,0)</f>
        <v>0</v>
      </c>
      <c r="D18" s="2">
        <f>IF('NO4'!D$50&lt;&gt;"",'NO4'!D64,0)</f>
        <v>0</v>
      </c>
      <c r="E18" s="2">
        <f>IF('NO4'!E$50&lt;&gt;"",'NO4'!E64,0)</f>
        <v>0</v>
      </c>
      <c r="F18" s="2">
        <f>IF('NO4'!F$50&lt;&gt;"",'NO4'!F64,0)</f>
        <v>0</v>
      </c>
      <c r="G18" s="2">
        <f>IF('NO4'!G$50&lt;&gt;"",'NO4'!G64,0)</f>
        <v>0</v>
      </c>
      <c r="H18" s="2">
        <f>IF('NO4'!H$50&lt;&gt;"",'NO4'!H64,0)</f>
        <v>0</v>
      </c>
      <c r="I18" s="2">
        <f>IF('NO4'!I$50&lt;&gt;"",'NO4'!I64,0)</f>
        <v>0</v>
      </c>
      <c r="J18" s="2">
        <f>IF('NO4'!J$50&lt;&gt;"",'NO4'!J64,0)</f>
        <v>0</v>
      </c>
      <c r="K18" s="2">
        <f>IF('NO4'!K$50&lt;&gt;"",'NO4'!K64,0)</f>
        <v>0</v>
      </c>
      <c r="L18" s="2">
        <f>IF('NO4'!L$50&lt;&gt;"",'NO4'!L64,0)</f>
        <v>0</v>
      </c>
      <c r="M18" s="2">
        <f>IF('NO4'!M$50&lt;&gt;"",'NO4'!M64,0)</f>
        <v>0</v>
      </c>
      <c r="N18" s="2">
        <f>IF('NO4'!N$50&lt;&gt;"",'NO4'!N64,0)</f>
        <v>0</v>
      </c>
      <c r="O18" s="2">
        <f>IF('NO4'!O$50&lt;&gt;"",'NO4'!O64,0)</f>
        <v>0</v>
      </c>
      <c r="P18" s="2">
        <f>IF('NO4'!P$50&lt;&gt;"",'NO4'!P64,0)</f>
        <v>0</v>
      </c>
      <c r="Q18" s="2">
        <f>IF('NO4'!Q$50&lt;&gt;"",'NO4'!Q64,0)</f>
        <v>0</v>
      </c>
      <c r="R18" s="2">
        <f>IF('NO4'!R$50&lt;&gt;"",'NO4'!R64,0)</f>
        <v>0</v>
      </c>
      <c r="S18" s="2">
        <f>IF('NO4'!S$50&lt;&gt;"",'NO4'!S64,0)</f>
        <v>0</v>
      </c>
      <c r="T18" s="2">
        <f>IF('NO4'!T$50&lt;&gt;"",'NO4'!T64,0)</f>
        <v>0</v>
      </c>
      <c r="U18" s="2">
        <f>IF('NO4'!U$50&lt;&gt;"",'NO4'!U64,0)</f>
        <v>0</v>
      </c>
      <c r="V18" s="2">
        <f>IF('NO4'!V$50&lt;&gt;"",'NO4'!V64,0)</f>
        <v>0</v>
      </c>
      <c r="W18" s="42">
        <f t="shared" si="0"/>
        <v>0</v>
      </c>
      <c r="X18" s="42">
        <f t="shared" si="1"/>
        <v>0</v>
      </c>
      <c r="Y18" s="2" t="str">
        <f>IF(AND(SUM(X$7:X17)=0,SUM(X$20:X$21)=0,X18&gt;0,BYGGNADSTYP&lt;&gt;"Hallbyggnad"),1,"")</f>
        <v/>
      </c>
      <c r="Z18" s="21" t="str">
        <f>IF(Y18=1,LNG!B15,"")</f>
        <v/>
      </c>
      <c r="AB18" t="str">
        <f>IF(OR($Y$28=LNG!B15,$Y$28=LNG!C15),LNG!B15,"")</f>
        <v/>
      </c>
      <c r="AC18" t="str">
        <f>IF(OR($Y$28=LNG!B15,$Y$28=LNG!C15),LNG!C15,"")</f>
        <v/>
      </c>
    </row>
    <row r="19" spans="2:32" x14ac:dyDescent="0.3">
      <c r="B19" t="str">
        <f>LNG!B16</f>
        <v>Restaurang/Matsal</v>
      </c>
      <c r="C19" s="2">
        <f>IF('NO4'!C$50&lt;&gt;"",'NO4'!C65,0)</f>
        <v>0</v>
      </c>
      <c r="D19" s="2">
        <f>IF('NO4'!D$50&lt;&gt;"",'NO4'!D65,0)</f>
        <v>0</v>
      </c>
      <c r="E19" s="2">
        <f>IF('NO4'!E$50&lt;&gt;"",'NO4'!E65,0)</f>
        <v>0</v>
      </c>
      <c r="F19" s="2">
        <f>IF('NO4'!F$50&lt;&gt;"",'NO4'!F65,0)</f>
        <v>0</v>
      </c>
      <c r="G19" s="2">
        <f>IF('NO4'!G$50&lt;&gt;"",'NO4'!G65,0)</f>
        <v>0</v>
      </c>
      <c r="H19" s="2">
        <f>IF('NO4'!H$50&lt;&gt;"",'NO4'!H65,0)</f>
        <v>0</v>
      </c>
      <c r="I19" s="2">
        <f>IF('NO4'!I$50&lt;&gt;"",'NO4'!I65,0)</f>
        <v>0</v>
      </c>
      <c r="J19" s="2">
        <f>IF('NO4'!J$50&lt;&gt;"",'NO4'!J65,0)</f>
        <v>0</v>
      </c>
      <c r="K19" s="2">
        <f>IF('NO4'!K$50&lt;&gt;"",'NO4'!K65,0)</f>
        <v>0</v>
      </c>
      <c r="L19" s="2">
        <f>IF('NO4'!L$50&lt;&gt;"",'NO4'!L65,0)</f>
        <v>0</v>
      </c>
      <c r="M19" s="2">
        <f>IF('NO4'!M$50&lt;&gt;"",'NO4'!M65,0)</f>
        <v>0</v>
      </c>
      <c r="N19" s="2">
        <f>IF('NO4'!N$50&lt;&gt;"",'NO4'!N65,0)</f>
        <v>0</v>
      </c>
      <c r="O19" s="2">
        <f>IF('NO4'!O$50&lt;&gt;"",'NO4'!O65,0)</f>
        <v>0</v>
      </c>
      <c r="P19" s="2">
        <f>IF('NO4'!P$50&lt;&gt;"",'NO4'!P65,0)</f>
        <v>0</v>
      </c>
      <c r="Q19" s="2">
        <f>IF('NO4'!Q$50&lt;&gt;"",'NO4'!Q65,0)</f>
        <v>0</v>
      </c>
      <c r="R19" s="2">
        <f>IF('NO4'!R$50&lt;&gt;"",'NO4'!R65,0)</f>
        <v>0</v>
      </c>
      <c r="S19" s="2">
        <f>IF('NO4'!S$50&lt;&gt;"",'NO4'!S65,0)</f>
        <v>0</v>
      </c>
      <c r="T19" s="2">
        <f>IF('NO4'!T$50&lt;&gt;"",'NO4'!T65,0)</f>
        <v>0</v>
      </c>
      <c r="U19" s="2">
        <f>IF('NO4'!U$50&lt;&gt;"",'NO4'!U65,0)</f>
        <v>0</v>
      </c>
      <c r="V19" s="2">
        <f>IF('NO4'!V$50&lt;&gt;"",'NO4'!V65,0)</f>
        <v>0</v>
      </c>
      <c r="W19" s="42">
        <f t="shared" si="0"/>
        <v>0</v>
      </c>
      <c r="X19" s="42">
        <f t="shared" si="1"/>
        <v>0</v>
      </c>
      <c r="Y19" s="2" t="str">
        <f>IF(AND(SUM(X20:X$21)=0,SUM(X$7:X18)=0,X19&gt;0,BYGGNADSTYP&lt;&gt;"Hallbyggnad"),1,"")</f>
        <v/>
      </c>
      <c r="Z19" s="21" t="str">
        <f>IF(Y19=1,LNG!B16,"")</f>
        <v/>
      </c>
      <c r="AB19" t="str">
        <f>IF(OR($Y$28=LNG!B16,$Y$28=LNG!C16),LNG!B16,"")</f>
        <v/>
      </c>
      <c r="AC19" t="str">
        <f>IF(OR($Y$28=LNG!B16,$Y$28=LNG!C16),LNG!C16,"")</f>
        <v/>
      </c>
    </row>
    <row r="20" spans="2:32" x14ac:dyDescent="0.3">
      <c r="B20" t="str">
        <f>LNG!B17</f>
        <v>Hotellverksamhet</v>
      </c>
      <c r="C20" s="2">
        <f>IF('NO4'!C$50&lt;&gt;"",'NO4'!C66,0)</f>
        <v>0</v>
      </c>
      <c r="D20" s="2">
        <f>IF('NO4'!D$50&lt;&gt;"",'NO4'!D66,0)</f>
        <v>0</v>
      </c>
      <c r="E20" s="2">
        <f>IF('NO4'!E$50&lt;&gt;"",'NO4'!E66,0)</f>
        <v>0</v>
      </c>
      <c r="F20" s="2">
        <f>IF('NO4'!F$50&lt;&gt;"",'NO4'!F66,0)</f>
        <v>0</v>
      </c>
      <c r="G20" s="2">
        <f>IF('NO4'!G$50&lt;&gt;"",'NO4'!G66,0)</f>
        <v>0</v>
      </c>
      <c r="H20" s="2">
        <f>IF('NO4'!H$50&lt;&gt;"",'NO4'!H66,0)</f>
        <v>0</v>
      </c>
      <c r="I20" s="2">
        <f>IF('NO4'!I$50&lt;&gt;"",'NO4'!I66,0)</f>
        <v>0</v>
      </c>
      <c r="J20" s="2">
        <f>IF('NO4'!J$50&lt;&gt;"",'NO4'!J66,0)</f>
        <v>0</v>
      </c>
      <c r="K20" s="2">
        <f>IF('NO4'!K$50&lt;&gt;"",'NO4'!K66,0)</f>
        <v>0</v>
      </c>
      <c r="L20" s="2">
        <f>IF('NO4'!L$50&lt;&gt;"",'NO4'!L66,0)</f>
        <v>0</v>
      </c>
      <c r="M20" s="2">
        <f>IF('NO4'!M$50&lt;&gt;"",'NO4'!M66,0)</f>
        <v>0</v>
      </c>
      <c r="N20" s="2">
        <f>IF('NO4'!N$50&lt;&gt;"",'NO4'!N66,0)</f>
        <v>0</v>
      </c>
      <c r="O20" s="2">
        <f>IF('NO4'!O$50&lt;&gt;"",'NO4'!O66,0)</f>
        <v>0</v>
      </c>
      <c r="P20" s="2">
        <f>IF('NO4'!P$50&lt;&gt;"",'NO4'!P66,0)</f>
        <v>0</v>
      </c>
      <c r="Q20" s="2">
        <f>IF('NO4'!Q$50&lt;&gt;"",'NO4'!Q66,0)</f>
        <v>0</v>
      </c>
      <c r="R20" s="2">
        <f>IF('NO4'!R$50&lt;&gt;"",'NO4'!R66,0)</f>
        <v>0</v>
      </c>
      <c r="S20" s="2">
        <f>IF('NO4'!S$50&lt;&gt;"",'NO4'!S66,0)</f>
        <v>0</v>
      </c>
      <c r="T20" s="2">
        <f>IF('NO4'!T$50&lt;&gt;"",'NO4'!T66,0)</f>
        <v>0</v>
      </c>
      <c r="U20" s="2">
        <f>IF('NO4'!U$50&lt;&gt;"",'NO4'!U66,0)</f>
        <v>0</v>
      </c>
      <c r="V20" s="2">
        <f>IF('NO4'!V$50&lt;&gt;"",'NO4'!V66,0)</f>
        <v>0</v>
      </c>
      <c r="W20" s="42">
        <f t="shared" si="0"/>
        <v>0</v>
      </c>
      <c r="X20" s="42">
        <f t="shared" si="1"/>
        <v>0</v>
      </c>
      <c r="Y20" s="2" t="str">
        <f>IF(AND(SUM(X$7:X18)=0,X21=0,X20&gt;0,BYGGNADSTYP&lt;&gt;"Hallbyggnad"),1,"")</f>
        <v/>
      </c>
      <c r="Z20" s="21" t="str">
        <f>IF(Y20=1,LNG!B17,"")</f>
        <v/>
      </c>
      <c r="AB20" t="str">
        <f>IF(OR($Y$28=LNG!B17,$Y$28=LNG!C17),LNG!B17,"")</f>
        <v/>
      </c>
      <c r="AC20" t="str">
        <f>IF(OR($Y$28=LNG!B17,$Y$28=LNG!C17),LNG!C17,"")</f>
        <v/>
      </c>
    </row>
    <row r="21" spans="2:32" ht="15" thickBot="1" x14ac:dyDescent="0.35">
      <c r="B21" t="str">
        <f>LNG!B18</f>
        <v>Småhus</v>
      </c>
      <c r="C21" s="35">
        <f>IF('NO4'!C$50&lt;&gt;"",'NO4'!C67,0)</f>
        <v>0</v>
      </c>
      <c r="D21" s="35">
        <f>IF('NO4'!D$50&lt;&gt;"",'NO4'!D67,0)</f>
        <v>0</v>
      </c>
      <c r="E21" s="35">
        <f>IF('NO4'!E$50&lt;&gt;"",'NO4'!E67,0)</f>
        <v>0</v>
      </c>
      <c r="F21" s="35">
        <f>IF('NO4'!F$50&lt;&gt;"",'NO4'!F67,0)</f>
        <v>0</v>
      </c>
      <c r="G21" s="35">
        <f>IF('NO4'!G$50&lt;&gt;"",'NO4'!G67,0)</f>
        <v>0</v>
      </c>
      <c r="H21" s="35">
        <f>IF('NO4'!H$50&lt;&gt;"",'NO4'!H67,0)</f>
        <v>0</v>
      </c>
      <c r="I21" s="35">
        <f>IF('NO4'!I$50&lt;&gt;"",'NO4'!I67,0)</f>
        <v>0</v>
      </c>
      <c r="J21" s="35">
        <f>IF('NO4'!J$50&lt;&gt;"",'NO4'!J67,0)</f>
        <v>0</v>
      </c>
      <c r="K21" s="35">
        <f>IF('NO4'!K$50&lt;&gt;"",'NO4'!K67,0)</f>
        <v>0</v>
      </c>
      <c r="L21" s="35">
        <f>IF('NO4'!L$50&lt;&gt;"",'NO4'!L67,0)</f>
        <v>0</v>
      </c>
      <c r="M21" s="35">
        <f>IF('NO4'!M$50&lt;&gt;"",'NO4'!M67,0)</f>
        <v>0</v>
      </c>
      <c r="N21" s="35">
        <f>IF('NO4'!N$50&lt;&gt;"",'NO4'!N67,0)</f>
        <v>0</v>
      </c>
      <c r="O21" s="35">
        <f>IF('NO4'!O$50&lt;&gt;"",'NO4'!O67,0)</f>
        <v>0</v>
      </c>
      <c r="P21" s="35">
        <f>IF('NO4'!P$50&lt;&gt;"",'NO4'!P67,0)</f>
        <v>0</v>
      </c>
      <c r="Q21" s="35">
        <f>IF('NO4'!Q$50&lt;&gt;"",'NO4'!Q67,0)</f>
        <v>0</v>
      </c>
      <c r="R21" s="35">
        <f>IF('NO4'!R$50&lt;&gt;"",'NO4'!R67,0)</f>
        <v>0</v>
      </c>
      <c r="S21" s="35">
        <f>IF('NO4'!S$50&lt;&gt;"",'NO4'!S67,0)</f>
        <v>0</v>
      </c>
      <c r="T21" s="35">
        <f>IF('NO4'!T$50&lt;&gt;"",'NO4'!T67,0)</f>
        <v>0</v>
      </c>
      <c r="U21" s="35">
        <f>IF('NO4'!U$50&lt;&gt;"",'NO4'!U67,0)</f>
        <v>0</v>
      </c>
      <c r="V21" s="35">
        <f>IF('NO4'!V$50&lt;&gt;"",'NO4'!V67,0)</f>
        <v>0</v>
      </c>
      <c r="W21" s="42">
        <f t="shared" si="0"/>
        <v>0</v>
      </c>
      <c r="X21" s="42">
        <f t="shared" si="1"/>
        <v>0</v>
      </c>
      <c r="Y21" s="2" t="str">
        <f>IF(AND(SUM(X$7:X20)=0,X21&gt;0,BYGGNADSTYP&lt;&gt;"Hallbyggnad"),1,"")</f>
        <v/>
      </c>
      <c r="Z21" s="21" t="str">
        <f>IF(Y21=1,LNG!B18,"")</f>
        <v/>
      </c>
      <c r="AB21" t="str">
        <f>IF(OR($Y$28=LNG!B18,$Y$28=LNG!C18),LNG!B18,"")</f>
        <v/>
      </c>
      <c r="AC21" t="str">
        <f>IF(OR($Y$28=LNG!B18,$Y$28=LNG!C18),LNG!C18,"")</f>
        <v/>
      </c>
    </row>
    <row r="22" spans="2:32" x14ac:dyDescent="0.3">
      <c r="B22" t="s">
        <v>36</v>
      </c>
      <c r="C22" s="34">
        <f>'NO4'!C68</f>
        <v>0</v>
      </c>
      <c r="D22" s="34" t="str">
        <f>'NO4'!D68</f>
        <v/>
      </c>
      <c r="E22" s="34" t="str">
        <f>'NO4'!E68</f>
        <v/>
      </c>
      <c r="F22" s="34" t="str">
        <f>'NO4'!F68</f>
        <v/>
      </c>
      <c r="G22" s="34" t="str">
        <f>'NO4'!G68</f>
        <v/>
      </c>
      <c r="H22" s="34" t="str">
        <f>'NO4'!H68</f>
        <v/>
      </c>
      <c r="I22" s="34" t="str">
        <f>'NO4'!I68</f>
        <v/>
      </c>
      <c r="J22" s="34" t="str">
        <f>'NO4'!J68</f>
        <v/>
      </c>
      <c r="K22" s="34" t="str">
        <f>'NO4'!K68</f>
        <v/>
      </c>
      <c r="L22" s="34" t="str">
        <f>'NO4'!L68</f>
        <v/>
      </c>
      <c r="M22" s="34" t="str">
        <f>'NO4'!M68</f>
        <v/>
      </c>
      <c r="N22" s="34" t="str">
        <f>'NO4'!N68</f>
        <v/>
      </c>
      <c r="O22" s="34" t="str">
        <f>'NO4'!O68</f>
        <v/>
      </c>
      <c r="P22" s="34" t="str">
        <f>'NO4'!P68</f>
        <v/>
      </c>
      <c r="Q22" s="34" t="str">
        <f>'NO4'!Q68</f>
        <v/>
      </c>
      <c r="R22" s="34" t="str">
        <f>'NO4'!R68</f>
        <v/>
      </c>
      <c r="S22" s="34" t="str">
        <f>'NO4'!S68</f>
        <v/>
      </c>
      <c r="T22" s="34" t="str">
        <f>'NO4'!T68</f>
        <v/>
      </c>
      <c r="U22" s="34" t="str">
        <f>'NO4'!U68</f>
        <v/>
      </c>
      <c r="V22" s="34" t="str">
        <f>'NO4'!V68</f>
        <v/>
      </c>
      <c r="W22" s="42">
        <f>SUM(W6:W21)</f>
        <v>0</v>
      </c>
      <c r="X22" s="42">
        <f>SUM(X6:X21)</f>
        <v>0</v>
      </c>
      <c r="AB22" t="str">
        <f>IF($Y$28=LNG!B178,LNG!B178,"")</f>
        <v/>
      </c>
      <c r="AC22" t="str">
        <f>IF($Y$28=LNG!B178,LNG!C178,"")</f>
        <v/>
      </c>
      <c r="AD22" t="str">
        <f>CONCATENATE(AB6,AB7,AB8,AB9,AB10,AB11,AB12,AB13,AB14,AB15,AB16,AB17,AB18,AB19,AB20,AB21,AB22)</f>
        <v/>
      </c>
      <c r="AE22" t="str">
        <f>CONCATENATE(AC6,AC7,AC8,AC9,AC10,AC11,AC12,AC13,AC14,AC15,AC16,AC17,AC18,AC19,AC20,AC21,AC22)</f>
        <v/>
      </c>
      <c r="AF22" t="s">
        <v>131</v>
      </c>
    </row>
    <row r="23" spans="2:32" x14ac:dyDescent="0.3">
      <c r="B23" t="s">
        <v>37</v>
      </c>
      <c r="C23" s="21">
        <f>IF(C4&lt;&gt;"",SUM(C7:C10),"")</f>
        <v>0</v>
      </c>
      <c r="D23" s="21" t="str">
        <f t="shared" ref="D23:V23" si="2">IF(D4&lt;&gt;"",SUM(D7:D10),"")</f>
        <v/>
      </c>
      <c r="E23" s="21" t="str">
        <f t="shared" si="2"/>
        <v/>
      </c>
      <c r="F23" s="21" t="str">
        <f t="shared" si="2"/>
        <v/>
      </c>
      <c r="G23" s="21" t="str">
        <f t="shared" si="2"/>
        <v/>
      </c>
      <c r="H23" s="21" t="str">
        <f t="shared" si="2"/>
        <v/>
      </c>
      <c r="I23" s="21" t="str">
        <f t="shared" si="2"/>
        <v/>
      </c>
      <c r="J23" s="21" t="str">
        <f t="shared" si="2"/>
        <v/>
      </c>
      <c r="K23" s="21" t="str">
        <f t="shared" si="2"/>
        <v/>
      </c>
      <c r="L23" s="21" t="str">
        <f t="shared" si="2"/>
        <v/>
      </c>
      <c r="M23" s="21" t="str">
        <f t="shared" si="2"/>
        <v/>
      </c>
      <c r="N23" s="21" t="str">
        <f t="shared" si="2"/>
        <v/>
      </c>
      <c r="O23" s="21" t="str">
        <f t="shared" si="2"/>
        <v/>
      </c>
      <c r="P23" s="21" t="str">
        <f t="shared" si="2"/>
        <v/>
      </c>
      <c r="Q23" s="21" t="str">
        <f t="shared" si="2"/>
        <v/>
      </c>
      <c r="R23" s="21" t="str">
        <f t="shared" si="2"/>
        <v/>
      </c>
      <c r="S23" s="21" t="str">
        <f t="shared" si="2"/>
        <v/>
      </c>
      <c r="T23" s="21" t="str">
        <f t="shared" si="2"/>
        <v/>
      </c>
      <c r="U23" s="21" t="str">
        <f t="shared" si="2"/>
        <v/>
      </c>
      <c r="V23" s="21" t="str">
        <f t="shared" si="2"/>
        <v/>
      </c>
      <c r="W23" s="20"/>
      <c r="X23" s="20"/>
    </row>
    <row r="24" spans="2:32" x14ac:dyDescent="0.3">
      <c r="B24" t="s">
        <v>38</v>
      </c>
      <c r="C24" s="21">
        <v>0</v>
      </c>
      <c r="D24" s="21">
        <v>0</v>
      </c>
      <c r="E24" s="21" t="str">
        <f>IF(E4&lt;&gt;"",IF(OR(D4="MARKPLAN",D4="O. M."),1,0),"")</f>
        <v/>
      </c>
      <c r="F24" s="21" t="str">
        <f t="shared" ref="F24:V24" si="3">IF(F4&lt;&gt;"",IF(AND(E24=1,OR(D4="MARKPLAN",D4="O. M.",E4="SOUTERRÄNG O. M.")),1,0),"")</f>
        <v/>
      </c>
      <c r="G24" s="21" t="str">
        <f t="shared" si="3"/>
        <v/>
      </c>
      <c r="H24" s="21" t="str">
        <f t="shared" si="3"/>
        <v/>
      </c>
      <c r="I24" s="21" t="str">
        <f t="shared" si="3"/>
        <v/>
      </c>
      <c r="J24" s="21" t="str">
        <f t="shared" si="3"/>
        <v/>
      </c>
      <c r="K24" s="21" t="str">
        <f t="shared" si="3"/>
        <v/>
      </c>
      <c r="L24" s="21" t="str">
        <f t="shared" si="3"/>
        <v/>
      </c>
      <c r="M24" s="21" t="str">
        <f t="shared" si="3"/>
        <v/>
      </c>
      <c r="N24" s="21" t="str">
        <f t="shared" si="3"/>
        <v/>
      </c>
      <c r="O24" s="21" t="str">
        <f t="shared" si="3"/>
        <v/>
      </c>
      <c r="P24" s="21" t="str">
        <f t="shared" si="3"/>
        <v/>
      </c>
      <c r="Q24" s="21" t="str">
        <f t="shared" si="3"/>
        <v/>
      </c>
      <c r="R24" s="21" t="str">
        <f t="shared" si="3"/>
        <v/>
      </c>
      <c r="S24" s="21" t="str">
        <f t="shared" si="3"/>
        <v/>
      </c>
      <c r="T24" s="21" t="str">
        <f t="shared" si="3"/>
        <v/>
      </c>
      <c r="U24" s="21" t="str">
        <f t="shared" si="3"/>
        <v/>
      </c>
      <c r="V24" s="21" t="str">
        <f t="shared" si="3"/>
        <v/>
      </c>
      <c r="W24" s="20"/>
      <c r="X24" s="20"/>
    </row>
    <row r="25" spans="2:32" x14ac:dyDescent="0.3">
      <c r="B25" t="s">
        <v>39</v>
      </c>
      <c r="C25" s="21">
        <f>IF(C4&lt;&gt;"",IF(C26=1,IF(SUMIF(C5:$V5,C5+2,C22:$V22)&gt;0,1,0),0),"")</f>
        <v>0</v>
      </c>
      <c r="D25" s="21">
        <v>0</v>
      </c>
      <c r="E25" s="21" t="str">
        <f>IF(E4&lt;&gt;"",IF(E26=1,IF(SUMIF(E5:$V5,E5+2,E22:$V22)&gt;0,1,0),0),"")</f>
        <v/>
      </c>
      <c r="F25" s="21" t="str">
        <f>IF(F4&lt;&gt;"",IF(F26=1,IF(SUMIF(F5:$V5,F5+2,F22:$V22)&gt;0,1,0),0),"")</f>
        <v/>
      </c>
      <c r="G25" s="21" t="str">
        <f>IF(G4&lt;&gt;"",IF(G26=1,IF(SUMIF(G5:$V5,G5+2,G22:$V22)&gt;0,1,0),0),"")</f>
        <v/>
      </c>
      <c r="H25" s="21" t="str">
        <f>IF(H4&lt;&gt;"",IF(H26=1,IF(SUMIF(H5:$V5,H5+2,H22:$V22)&gt;0,1,0),0),"")</f>
        <v/>
      </c>
      <c r="I25" s="21" t="str">
        <f>IF(I4&lt;&gt;"",IF(I26=1,IF(SUMIF(I5:$V5,I5+2,I22:$V22)&gt;0,1,0),0),"")</f>
        <v/>
      </c>
      <c r="J25" s="21" t="str">
        <f>IF(J4&lt;&gt;"",IF(J26=1,IF(SUMIF(J5:$V5,J5+2,J22:$V22)&gt;0,1,0),0),"")</f>
        <v/>
      </c>
      <c r="K25" s="21" t="str">
        <f>IF(K4&lt;&gt;"",IF(K26=1,IF(SUMIF(K5:$V5,K5+2,K22:$V22)&gt;0,1,0),0),"")</f>
        <v/>
      </c>
      <c r="L25" s="21" t="str">
        <f>IF(L4&lt;&gt;"",IF(L26=1,IF(SUMIF(L5:$V5,L5+2,L22:$V22)&gt;0,1,0),0),"")</f>
        <v/>
      </c>
      <c r="M25" s="21" t="str">
        <f>IF(M4&lt;&gt;"",IF(M26=1,IF(SUMIF(M5:$V5,M5+2,M22:$V22)&gt;0,1,0),0),"")</f>
        <v/>
      </c>
      <c r="N25" s="21" t="str">
        <f>IF(N4&lt;&gt;"",IF(N26=1,IF(SUMIF(N5:$V5,N5+2,N22:$V22)&gt;0,1,0),0),"")</f>
        <v/>
      </c>
      <c r="O25" s="21" t="str">
        <f>IF(O4&lt;&gt;"",IF(O26=1,IF(SUMIF(O5:$V5,O5+2,O22:$V22)&gt;0,1,0),0),"")</f>
        <v/>
      </c>
      <c r="P25" s="21" t="str">
        <f>IF(P4&lt;&gt;"",IF(P26=1,IF(SUMIF(P5:$V5,P5+2,P22:$V22)&gt;0,1,0),0),"")</f>
        <v/>
      </c>
      <c r="Q25" s="21" t="str">
        <f>IF(Q4&lt;&gt;"",IF(Q26=1,IF(SUMIF(Q5:$V5,Q5+2,Q22:$V22)&gt;0,1,0),0),"")</f>
        <v/>
      </c>
      <c r="R25" s="21" t="str">
        <f>IF(R4&lt;&gt;"",IF(R26=1,IF(SUMIF(R5:$V5,R5+2,R22:$V22)&gt;0,1,0),0),"")</f>
        <v/>
      </c>
      <c r="S25" s="21" t="str">
        <f>IF(S4&lt;&gt;"",IF(S26=1,IF(SUMIF(S5:$V5,S5+2,S22:$V22)&gt;0,1,0),0),"")</f>
        <v/>
      </c>
      <c r="T25" s="21" t="str">
        <f>IF(T4&lt;&gt;"",IF(T26=1,IF(SUMIF(T5:$V5,T5+2,T22:$V22)&gt;0,1,0),0),"")</f>
        <v/>
      </c>
      <c r="U25" s="21" t="str">
        <f>IF(U4&lt;&gt;"",IF(U26=1,IF(SUMIF(U5:$V5,U5+2,U22:$V22)&gt;0,1,0),0),"")</f>
        <v/>
      </c>
      <c r="V25" s="21" t="str">
        <f>IF(V4&lt;&gt;"",IF(V26=1,IF(SUMIF(V5:$V5,V5+2,V22:$V22)&gt;0,1,0),0),"")</f>
        <v/>
      </c>
      <c r="W25" s="20"/>
      <c r="X25" s="20"/>
    </row>
    <row r="26" spans="2:32" x14ac:dyDescent="0.3">
      <c r="B26" t="s">
        <v>40</v>
      </c>
      <c r="C26" s="21">
        <f>IF(C4&lt;&gt;"",IF(C4&lt;&gt;"U. M.",IF(SUMIF($C$5:$V$5,C5,$C$23:$V$23)&gt;0,1,0),0),"")</f>
        <v>0</v>
      </c>
      <c r="D26" s="21" t="str">
        <f t="shared" ref="D26:E26" si="4">IF(D4&lt;&gt;"",IF(D4&lt;&gt;"U. M.",IF(OR(SUMIF(A5:C5,D5-1,A23:C23)&gt;0,SUMIF($C$5:$V$5,D5,$C$23:$V$23)&gt;0),1,0),0),"")</f>
        <v/>
      </c>
      <c r="E26" s="21" t="str">
        <f t="shared" si="4"/>
        <v/>
      </c>
      <c r="F26" s="21" t="str">
        <f>IF(F4&lt;&gt;"",IF(F4&lt;&gt;"U. M.",IF(OR(SUMIF(C5:E5,F5-1,C23:E23)&gt;0,SUMIF($C$5:$V$5,F5,$C$23:$V$23)&gt;0),1,0),0),"")</f>
        <v/>
      </c>
      <c r="G26" s="21" t="str">
        <f t="shared" ref="G26:V26" si="5">IF(G4&lt;&gt;"",IF(G4&lt;&gt;"U. M.",IF(OR(SUMIF(D5:F5,G5-1,D23:F23)&gt;0,SUMIF($C$5:$V$5,G5,$C$23:$V$23)&gt;0),1,0),0),"")</f>
        <v/>
      </c>
      <c r="H26" s="21" t="str">
        <f t="shared" si="5"/>
        <v/>
      </c>
      <c r="I26" s="21" t="str">
        <f t="shared" si="5"/>
        <v/>
      </c>
      <c r="J26" s="21" t="str">
        <f t="shared" si="5"/>
        <v/>
      </c>
      <c r="K26" s="21" t="str">
        <f t="shared" si="5"/>
        <v/>
      </c>
      <c r="L26" s="21" t="str">
        <f t="shared" si="5"/>
        <v/>
      </c>
      <c r="M26" s="21" t="str">
        <f t="shared" si="5"/>
        <v/>
      </c>
      <c r="N26" s="21" t="str">
        <f t="shared" si="5"/>
        <v/>
      </c>
      <c r="O26" s="21" t="str">
        <f t="shared" si="5"/>
        <v/>
      </c>
      <c r="P26" s="21" t="str">
        <f t="shared" si="5"/>
        <v/>
      </c>
      <c r="Q26" s="21" t="str">
        <f t="shared" si="5"/>
        <v/>
      </c>
      <c r="R26" s="21" t="str">
        <f t="shared" si="5"/>
        <v/>
      </c>
      <c r="S26" s="21" t="str">
        <f t="shared" si="5"/>
        <v/>
      </c>
      <c r="T26" s="21" t="str">
        <f t="shared" si="5"/>
        <v/>
      </c>
      <c r="U26" s="21" t="str">
        <f t="shared" si="5"/>
        <v/>
      </c>
      <c r="V26" s="21" t="str">
        <f t="shared" si="5"/>
        <v/>
      </c>
      <c r="W26" s="20"/>
      <c r="X26" s="20"/>
    </row>
    <row r="27" spans="2:32" x14ac:dyDescent="0.3">
      <c r="B27" t="s">
        <v>41</v>
      </c>
      <c r="C27" s="2">
        <f>IF(C4&lt;&gt;"",IF(OR(C24=1,C25=1,C26=0),0,1),"")</f>
        <v>0</v>
      </c>
      <c r="D27" s="2" t="str">
        <f>IF(D4&lt;&gt;"",IF(OR(D24=1,D25=1,D26=0),0,1),"")</f>
        <v/>
      </c>
      <c r="E27" s="2" t="str">
        <f>IF(E4&lt;&gt;"",IF(OR(E24=1,E25=1,E26=0),0,1),"")</f>
        <v/>
      </c>
      <c r="F27" s="2" t="str">
        <f t="shared" ref="F27:V27" si="6">IF(F4&lt;&gt;"",IF(OR(F24=1,F25=1,F26=0),0,1),"")</f>
        <v/>
      </c>
      <c r="G27" s="2" t="str">
        <f t="shared" si="6"/>
        <v/>
      </c>
      <c r="H27" s="2" t="str">
        <f t="shared" si="6"/>
        <v/>
      </c>
      <c r="I27" s="2" t="str">
        <f t="shared" si="6"/>
        <v/>
      </c>
      <c r="J27" s="2" t="str">
        <f t="shared" si="6"/>
        <v/>
      </c>
      <c r="K27" s="2" t="str">
        <f t="shared" si="6"/>
        <v/>
      </c>
      <c r="L27" s="2" t="str">
        <f t="shared" si="6"/>
        <v/>
      </c>
      <c r="M27" s="2" t="str">
        <f t="shared" si="6"/>
        <v/>
      </c>
      <c r="N27" s="2" t="str">
        <f t="shared" si="6"/>
        <v/>
      </c>
      <c r="O27" s="2" t="str">
        <f t="shared" si="6"/>
        <v/>
      </c>
      <c r="P27" s="2" t="str">
        <f t="shared" si="6"/>
        <v/>
      </c>
      <c r="Q27" s="2" t="str">
        <f t="shared" si="6"/>
        <v/>
      </c>
      <c r="R27" s="2" t="str">
        <f t="shared" si="6"/>
        <v/>
      </c>
      <c r="S27" s="2" t="str">
        <f t="shared" si="6"/>
        <v/>
      </c>
      <c r="T27" s="2" t="str">
        <f t="shared" si="6"/>
        <v/>
      </c>
      <c r="U27" s="2" t="str">
        <f t="shared" si="6"/>
        <v/>
      </c>
      <c r="V27" s="2" t="str">
        <f t="shared" si="6"/>
        <v/>
      </c>
    </row>
    <row r="28" spans="2:32" x14ac:dyDescent="0.3">
      <c r="B28" t="s">
        <v>42</v>
      </c>
      <c r="C28" s="2">
        <f>IF(C4&lt;&gt;"U. M.",IF(SUM(C11:C21)&gt;0,1,0),"")</f>
        <v>0</v>
      </c>
      <c r="D28" s="2">
        <f t="shared" ref="D28:V28" si="7">IF(D4&lt;&gt;"U. M.",IF(SUM(D11:D21)&gt;0,1,0),"")</f>
        <v>0</v>
      </c>
      <c r="E28" s="2">
        <f t="shared" si="7"/>
        <v>0</v>
      </c>
      <c r="F28" s="2">
        <f t="shared" si="7"/>
        <v>0</v>
      </c>
      <c r="G28" s="2">
        <f t="shared" si="7"/>
        <v>0</v>
      </c>
      <c r="H28" s="2">
        <f t="shared" si="7"/>
        <v>0</v>
      </c>
      <c r="I28" s="2">
        <f t="shared" si="7"/>
        <v>0</v>
      </c>
      <c r="J28" s="2">
        <f t="shared" si="7"/>
        <v>0</v>
      </c>
      <c r="K28" s="2">
        <f t="shared" si="7"/>
        <v>0</v>
      </c>
      <c r="L28" s="2">
        <f t="shared" si="7"/>
        <v>0</v>
      </c>
      <c r="M28" s="2">
        <f t="shared" si="7"/>
        <v>0</v>
      </c>
      <c r="N28" s="2">
        <f t="shared" si="7"/>
        <v>0</v>
      </c>
      <c r="O28" s="2">
        <f t="shared" si="7"/>
        <v>0</v>
      </c>
      <c r="P28" s="2">
        <f t="shared" si="7"/>
        <v>0</v>
      </c>
      <c r="Q28" s="2">
        <f t="shared" si="7"/>
        <v>0</v>
      </c>
      <c r="R28" s="2">
        <f t="shared" si="7"/>
        <v>0</v>
      </c>
      <c r="S28" s="2">
        <f t="shared" si="7"/>
        <v>0</v>
      </c>
      <c r="T28" s="2">
        <f t="shared" si="7"/>
        <v>0</v>
      </c>
      <c r="U28" s="2">
        <f t="shared" si="7"/>
        <v>0</v>
      </c>
      <c r="V28" s="2">
        <f t="shared" si="7"/>
        <v>0</v>
      </c>
      <c r="W28" s="2" t="str">
        <f>IF(SUM(C32:V32)&gt;=1,"Hallbyggnad","Annan verksamhet")</f>
        <v>Annan verksamhet</v>
      </c>
      <c r="Y28" s="2" t="str">
        <f>IF(BTA&gt;0,IF(CONCATENATE(Z6,Z7,Z8,Z9,Z10,Z11,Z12,Z13,Z14,Z15,Z16,Z17,Z18,Z19,Z20,Z21)="","Blandverksamhet",CONCATENATE(Z6,Z7,Z8,Z9,Z10,Z11,Z12,Z13,Z14,Z15,Z16,Z17,Z18,Z19,Z20,Z21)),"")</f>
        <v/>
      </c>
    </row>
    <row r="29" spans="2:32" x14ac:dyDescent="0.3">
      <c r="B29" t="s">
        <v>43</v>
      </c>
      <c r="C29" s="2" t="str">
        <f>IF(AND(D4="",C27=1),1,"")</f>
        <v/>
      </c>
      <c r="D29" s="2" t="str">
        <f>IF(AND(E4="",D27=1),1,"")</f>
        <v/>
      </c>
      <c r="E29" s="2" t="str">
        <f t="shared" ref="E29:V29" si="8">IF(AND(F4="",E27=1),1,"")</f>
        <v/>
      </c>
      <c r="F29" s="2" t="str">
        <f t="shared" si="8"/>
        <v/>
      </c>
      <c r="G29" s="2" t="str">
        <f t="shared" si="8"/>
        <v/>
      </c>
      <c r="H29" s="2" t="str">
        <f t="shared" si="8"/>
        <v/>
      </c>
      <c r="I29" s="2" t="str">
        <f t="shared" si="8"/>
        <v/>
      </c>
      <c r="J29" s="2" t="str">
        <f t="shared" si="8"/>
        <v/>
      </c>
      <c r="K29" s="2" t="str">
        <f t="shared" si="8"/>
        <v/>
      </c>
      <c r="L29" s="2" t="str">
        <f t="shared" si="8"/>
        <v/>
      </c>
      <c r="M29" s="2" t="str">
        <f t="shared" si="8"/>
        <v/>
      </c>
      <c r="N29" s="2" t="str">
        <f t="shared" si="8"/>
        <v/>
      </c>
      <c r="O29" s="2" t="str">
        <f t="shared" si="8"/>
        <v/>
      </c>
      <c r="P29" s="2" t="str">
        <f t="shared" si="8"/>
        <v/>
      </c>
      <c r="Q29" s="2" t="str">
        <f t="shared" si="8"/>
        <v/>
      </c>
      <c r="R29" s="2" t="str">
        <f t="shared" si="8"/>
        <v/>
      </c>
      <c r="S29" s="2" t="str">
        <f t="shared" si="8"/>
        <v/>
      </c>
      <c r="T29" s="2" t="str">
        <f t="shared" si="8"/>
        <v/>
      </c>
      <c r="U29" s="2" t="str">
        <f t="shared" si="8"/>
        <v/>
      </c>
      <c r="V29" s="2" t="str">
        <f t="shared" si="8"/>
        <v/>
      </c>
    </row>
    <row r="30" spans="2:32" x14ac:dyDescent="0.3">
      <c r="B30" t="s">
        <v>89</v>
      </c>
      <c r="C30" s="2">
        <f>SUM(C6:C16)+SUM(C18:C20)</f>
        <v>0</v>
      </c>
      <c r="D30" s="2">
        <f t="shared" ref="D30:V30" si="9">SUM(D6:D16)+SUM(D18:D20)</f>
        <v>0</v>
      </c>
      <c r="E30" s="2">
        <f t="shared" si="9"/>
        <v>0</v>
      </c>
      <c r="F30" s="2">
        <f t="shared" si="9"/>
        <v>0</v>
      </c>
      <c r="G30" s="2">
        <f t="shared" si="9"/>
        <v>0</v>
      </c>
      <c r="H30" s="2">
        <f t="shared" si="9"/>
        <v>0</v>
      </c>
      <c r="I30" s="2">
        <f t="shared" si="9"/>
        <v>0</v>
      </c>
      <c r="J30" s="2">
        <f t="shared" si="9"/>
        <v>0</v>
      </c>
      <c r="K30" s="2">
        <f t="shared" si="9"/>
        <v>0</v>
      </c>
      <c r="L30" s="2">
        <f t="shared" si="9"/>
        <v>0</v>
      </c>
      <c r="M30" s="2">
        <f t="shared" si="9"/>
        <v>0</v>
      </c>
      <c r="N30" s="2">
        <f t="shared" si="9"/>
        <v>0</v>
      </c>
      <c r="O30" s="2">
        <f t="shared" si="9"/>
        <v>0</v>
      </c>
      <c r="P30" s="2">
        <f t="shared" si="9"/>
        <v>0</v>
      </c>
      <c r="Q30" s="2">
        <f t="shared" si="9"/>
        <v>0</v>
      </c>
      <c r="R30" s="2">
        <f t="shared" si="9"/>
        <v>0</v>
      </c>
      <c r="S30" s="2">
        <f t="shared" si="9"/>
        <v>0</v>
      </c>
      <c r="T30" s="2">
        <f t="shared" si="9"/>
        <v>0</v>
      </c>
      <c r="U30" s="2">
        <f t="shared" si="9"/>
        <v>0</v>
      </c>
      <c r="V30" s="2">
        <f t="shared" si="9"/>
        <v>0</v>
      </c>
    </row>
    <row r="31" spans="2:32" x14ac:dyDescent="0.3">
      <c r="B31" t="s">
        <v>90</v>
      </c>
      <c r="C31">
        <f>IF(AND(SUMIF($C$5:$V$5,0,$C30:$V30)&gt;0,X17&gt;0),1,0)</f>
        <v>0</v>
      </c>
    </row>
    <row r="32" spans="2:32" x14ac:dyDescent="0.3">
      <c r="B32" t="s">
        <v>91</v>
      </c>
      <c r="C32">
        <f>IF(SUM(C7:C10)&gt;0,1,0)</f>
        <v>0</v>
      </c>
      <c r="D32">
        <f t="shared" ref="D32:V32" si="10">IF(SUM(D7:D10)&gt;0,1,0)</f>
        <v>0</v>
      </c>
      <c r="E32">
        <f t="shared" si="10"/>
        <v>0</v>
      </c>
      <c r="F32">
        <f t="shared" si="10"/>
        <v>0</v>
      </c>
      <c r="G32">
        <f t="shared" si="10"/>
        <v>0</v>
      </c>
      <c r="H32">
        <f t="shared" si="10"/>
        <v>0</v>
      </c>
      <c r="I32">
        <f t="shared" si="10"/>
        <v>0</v>
      </c>
      <c r="J32">
        <f t="shared" si="10"/>
        <v>0</v>
      </c>
      <c r="K32">
        <f t="shared" si="10"/>
        <v>0</v>
      </c>
      <c r="L32">
        <f t="shared" si="10"/>
        <v>0</v>
      </c>
      <c r="M32">
        <f t="shared" si="10"/>
        <v>0</v>
      </c>
      <c r="N32">
        <f t="shared" si="10"/>
        <v>0</v>
      </c>
      <c r="O32">
        <f t="shared" si="10"/>
        <v>0</v>
      </c>
      <c r="P32">
        <f t="shared" si="10"/>
        <v>0</v>
      </c>
      <c r="Q32">
        <f t="shared" si="10"/>
        <v>0</v>
      </c>
      <c r="R32">
        <f t="shared" si="10"/>
        <v>0</v>
      </c>
      <c r="S32">
        <f t="shared" si="10"/>
        <v>0</v>
      </c>
      <c r="T32">
        <f t="shared" si="10"/>
        <v>0</v>
      </c>
      <c r="U32">
        <f t="shared" si="10"/>
        <v>0</v>
      </c>
      <c r="V32">
        <f t="shared" si="10"/>
        <v>0</v>
      </c>
    </row>
    <row r="34" spans="1:23" x14ac:dyDescent="0.3">
      <c r="A34" t="s">
        <v>393</v>
      </c>
      <c r="B34" s="2" t="s">
        <v>347</v>
      </c>
      <c r="C34" s="2" t="str">
        <f>IF(AND(OR('NO4'!$D$6="Yes",'NO4'!$D$6="Ja"),'CLC4'!C4&lt;&gt;""),IF(_xlfn.NUMBERVALUE(C22)=0,1,0),"")</f>
        <v/>
      </c>
      <c r="D34" s="2" t="str">
        <f>IF(AND(OR('NO4'!$D$6="Yes",'NO4'!$D$6="Ja"),'CLC4'!D4&lt;&gt;""),IF(_xlfn.NUMBERVALUE(D22)=0,1,0),"")</f>
        <v/>
      </c>
      <c r="E34" s="2" t="str">
        <f>IF(AND(OR('NO4'!$D$6="Yes",'NO4'!$D$6="Ja"),'CLC4'!E4&lt;&gt;""),IF(_xlfn.NUMBERVALUE(E22)=0,1,0),"")</f>
        <v/>
      </c>
      <c r="F34" s="2" t="str">
        <f>IF(AND(OR('NO4'!$D$6="Yes",'NO4'!$D$6="Ja"),'CLC4'!F4&lt;&gt;""),IF(_xlfn.NUMBERVALUE(F22)=0,1,0),"")</f>
        <v/>
      </c>
      <c r="G34" s="2" t="str">
        <f>IF(AND(OR('NO4'!$D$6="Yes",'NO4'!$D$6="Ja"),'CLC4'!G4&lt;&gt;""),IF(_xlfn.NUMBERVALUE(G22)=0,1,0),"")</f>
        <v/>
      </c>
      <c r="H34" s="2" t="str">
        <f>IF(AND(OR('NO4'!$D$6="Yes",'NO4'!$D$6="Ja"),'CLC4'!H4&lt;&gt;""),IF(_xlfn.NUMBERVALUE(H22)=0,1,0),"")</f>
        <v/>
      </c>
      <c r="I34" s="2" t="str">
        <f>IF(AND(OR('NO4'!$D$6="Yes",'NO4'!$D$6="Ja"),'CLC4'!I4&lt;&gt;""),IF(_xlfn.NUMBERVALUE(I22)=0,1,0),"")</f>
        <v/>
      </c>
      <c r="J34" s="2" t="str">
        <f>IF(AND(OR('NO4'!$D$6="Yes",'NO4'!$D$6="Ja"),'CLC4'!J4&lt;&gt;""),IF(_xlfn.NUMBERVALUE(J22)=0,1,0),"")</f>
        <v/>
      </c>
      <c r="K34" s="2" t="str">
        <f>IF(AND(OR('NO4'!$D$6="Yes",'NO4'!$D$6="Ja"),'CLC4'!K4&lt;&gt;""),IF(_xlfn.NUMBERVALUE(K22)=0,1,0),"")</f>
        <v/>
      </c>
      <c r="L34" s="2" t="str">
        <f>IF(AND(OR('NO4'!$D$6="Yes",'NO4'!$D$6="Ja"),'CLC4'!L4&lt;&gt;""),IF(_xlfn.NUMBERVALUE(L22)=0,1,0),"")</f>
        <v/>
      </c>
      <c r="M34" s="2" t="str">
        <f>IF(AND(OR('NO4'!$D$6="Yes",'NO4'!$D$6="Ja"),'CLC4'!M4&lt;&gt;""),IF(_xlfn.NUMBERVALUE(M22)=0,1,0),"")</f>
        <v/>
      </c>
      <c r="N34" s="2" t="str">
        <f>IF(AND(OR('NO4'!$D$6="Yes",'NO4'!$D$6="Ja"),'CLC4'!N4&lt;&gt;""),IF(_xlfn.NUMBERVALUE(N22)=0,1,0),"")</f>
        <v/>
      </c>
      <c r="O34" s="2" t="str">
        <f>IF(AND(OR('NO4'!$D$6="Yes",'NO4'!$D$6="Ja"),'CLC4'!O4&lt;&gt;""),IF(_xlfn.NUMBERVALUE(O22)=0,1,0),"")</f>
        <v/>
      </c>
      <c r="P34" s="2" t="str">
        <f>IF(AND(OR('NO4'!$D$6="Yes",'NO4'!$D$6="Ja"),'CLC4'!P4&lt;&gt;""),IF(_xlfn.NUMBERVALUE(P22)=0,1,0),"")</f>
        <v/>
      </c>
      <c r="Q34" s="2" t="str">
        <f>IF(AND(OR('NO4'!$D$6="Yes",'NO4'!$D$6="Ja"),'CLC4'!Q4&lt;&gt;""),IF(_xlfn.NUMBERVALUE(Q22)=0,1,0),"")</f>
        <v/>
      </c>
      <c r="R34" s="2" t="str">
        <f>IF(AND(OR('NO4'!$D$6="Yes",'NO4'!$D$6="Ja"),'CLC4'!R4&lt;&gt;""),IF(_xlfn.NUMBERVALUE(R22)=0,1,0),"")</f>
        <v/>
      </c>
      <c r="S34" s="2" t="str">
        <f>IF(AND(OR('NO4'!$D$6="Yes",'NO4'!$D$6="Ja"),'CLC4'!S4&lt;&gt;""),IF(_xlfn.NUMBERVALUE(S22)=0,1,0),"")</f>
        <v/>
      </c>
      <c r="T34" s="2" t="str">
        <f>IF(AND(OR('NO4'!$D$6="Yes",'NO4'!$D$6="Ja"),'CLC4'!T4&lt;&gt;""),IF(_xlfn.NUMBERVALUE(T22)=0,1,0),"")</f>
        <v/>
      </c>
      <c r="U34" s="2" t="str">
        <f>IF(AND(OR('NO4'!$D$6="Yes",'NO4'!$D$6="Ja"),'CLC4'!U4&lt;&gt;""),IF(_xlfn.NUMBERVALUE(U22)=0,1,0),"")</f>
        <v/>
      </c>
      <c r="V34" s="2" t="str">
        <f>IF(AND(OR('NO4'!$D$6="Yes",'NO4'!$D$6="Ja"),'CLC4'!V4&lt;&gt;""),IF(_xlfn.NUMBERVALUE(V22)=0,1,0),"")</f>
        <v/>
      </c>
      <c r="W34" s="2">
        <f>SUM(C34:V34)</f>
        <v>0</v>
      </c>
    </row>
    <row r="35" spans="1:23" x14ac:dyDescent="0.3">
      <c r="B35" s="2" t="s">
        <v>348</v>
      </c>
      <c r="C35" s="2" t="str">
        <f>IF(AND(OR('NO4'!$D$6="Yes",'NO4'!$D$6="Ja"),'CLC4'!C4&lt;&gt;""),IF(_xlfn.NUMBERVALUE(C22)=0,C5,""),"")</f>
        <v/>
      </c>
      <c r="D35" s="2" t="str">
        <f>IF(AND(OR('NO4'!$D$6="Yes",'NO4'!$D$6="Ja"),'CLC4'!D4&lt;&gt;""),IF(_xlfn.NUMBERVALUE(D22)=0,CONCATENATE(IF(SUM($C34:C34)&gt;0,", ",""),D5),""),"")</f>
        <v/>
      </c>
      <c r="E35" s="2" t="str">
        <f>IF(AND(OR('NO4'!$D$6="Yes",'NO4'!$D$6="Ja"),'CLC4'!E4&lt;&gt;""),IF(_xlfn.NUMBERVALUE(E22)=0,CONCATENATE(IF(SUM($C34:D34)&gt;0,", ",""),E5),""),"")</f>
        <v/>
      </c>
      <c r="F35" s="2" t="str">
        <f>IF(AND(OR('NO4'!$D$6="Yes",'NO4'!$D$6="Ja"),'CLC4'!F4&lt;&gt;""),IF(_xlfn.NUMBERVALUE(F22)=0,CONCATENATE(IF(SUM($C34:E34)&gt;0,", ",""),F5),""),"")</f>
        <v/>
      </c>
      <c r="G35" s="2" t="str">
        <f>IF(AND(OR('NO4'!$D$6="Yes",'NO4'!$D$6="Ja"),'CLC4'!G4&lt;&gt;""),IF(_xlfn.NUMBERVALUE(G22)=0,CONCATENATE(IF(SUM($C34:F34)&gt;0,", ",""),G5),""),"")</f>
        <v/>
      </c>
      <c r="H35" s="2" t="str">
        <f>IF(AND(OR('NO4'!$D$6="Yes",'NO4'!$D$6="Ja"),'CLC4'!H4&lt;&gt;""),IF(_xlfn.NUMBERVALUE(H22)=0,CONCATENATE(IF(SUM($C34:G34)&gt;0,", ",""),H5),""),"")</f>
        <v/>
      </c>
      <c r="I35" s="2" t="str">
        <f>IF(AND(OR('NO4'!$D$6="Yes",'NO4'!$D$6="Ja"),'CLC4'!I4&lt;&gt;""),IF(_xlfn.NUMBERVALUE(I22)=0,CONCATENATE(IF(SUM($C34:H34)&gt;0,", ",""),I5),""),"")</f>
        <v/>
      </c>
      <c r="J35" s="2" t="str">
        <f>IF(AND(OR('NO4'!$D$6="Yes",'NO4'!$D$6="Ja"),'CLC4'!J4&lt;&gt;""),IF(_xlfn.NUMBERVALUE(J22)=0,CONCATENATE(IF(SUM($C34:I34)&gt;0,", ",""),J5),""),"")</f>
        <v/>
      </c>
      <c r="K35" s="2" t="str">
        <f>IF(AND(OR('NO4'!$D$6="Yes",'NO4'!$D$6="Ja"),'CLC4'!K4&lt;&gt;""),IF(_xlfn.NUMBERVALUE(K22)=0,CONCATENATE(IF(SUM($C34:J34)&gt;0,", ",""),K5),""),"")</f>
        <v/>
      </c>
      <c r="L35" s="2" t="str">
        <f>IF(AND(OR('NO4'!$D$6="Yes",'NO4'!$D$6="Ja"),'CLC4'!L4&lt;&gt;""),IF(_xlfn.NUMBERVALUE(L22)=0,CONCATENATE(IF(SUM($C34:K34)&gt;0,", ",""),L5),""),"")</f>
        <v/>
      </c>
      <c r="M35" s="2" t="str">
        <f>IF(AND(OR('NO4'!$D$6="Yes",'NO4'!$D$6="Ja"),'CLC4'!M4&lt;&gt;""),IF(_xlfn.NUMBERVALUE(M22)=0,CONCATENATE(IF(SUM($C34:L34)&gt;0,", ",""),M5),""),"")</f>
        <v/>
      </c>
      <c r="N35" s="2" t="str">
        <f>IF(AND(OR('NO4'!$D$6="Yes",'NO4'!$D$6="Ja"),'CLC4'!N4&lt;&gt;""),IF(_xlfn.NUMBERVALUE(N22)=0,CONCATENATE(IF(SUM($C34:M34)&gt;0,", ",""),N5),""),"")</f>
        <v/>
      </c>
      <c r="O35" s="2" t="str">
        <f>IF(AND(OR('NO4'!$D$6="Yes",'NO4'!$D$6="Ja"),'CLC4'!O4&lt;&gt;""),IF(_xlfn.NUMBERVALUE(O22)=0,CONCATENATE(IF(SUM($C34:N34)&gt;0,", ",""),O5),""),"")</f>
        <v/>
      </c>
      <c r="P35" s="2" t="str">
        <f>IF(AND(OR('NO4'!$D$6="Yes",'NO4'!$D$6="Ja"),'CLC4'!P4&lt;&gt;""),IF(_xlfn.NUMBERVALUE(P22)=0,CONCATENATE(IF(SUM($C34:O34)&gt;0,", ",""),P5),""),"")</f>
        <v/>
      </c>
      <c r="Q35" s="2" t="str">
        <f>IF(AND(OR('NO4'!$D$6="Yes",'NO4'!$D$6="Ja"),'CLC4'!Q4&lt;&gt;""),IF(_xlfn.NUMBERVALUE(Q22)=0,CONCATENATE(IF(SUM($C34:P34)&gt;0,", ",""),Q5),""),"")</f>
        <v/>
      </c>
      <c r="R35" s="2" t="str">
        <f>IF(AND(OR('NO4'!$D$6="Yes",'NO4'!$D$6="Ja"),'CLC4'!R4&lt;&gt;""),IF(_xlfn.NUMBERVALUE(R22)=0,CONCATENATE(IF(SUM($C34:Q34)&gt;0,", ",""),R5),""),"")</f>
        <v/>
      </c>
      <c r="S35" s="2" t="str">
        <f>IF(AND(OR('NO4'!$D$6="Yes",'NO4'!$D$6="Ja"),'CLC4'!S4&lt;&gt;""),IF(_xlfn.NUMBERVALUE(S22)=0,CONCATENATE(IF(SUM($C34:R34)&gt;0,", ",""),S5),""),"")</f>
        <v/>
      </c>
      <c r="T35" s="2" t="str">
        <f>IF(AND(OR('NO4'!$D$6="Yes",'NO4'!$D$6="Ja"),'CLC4'!T4&lt;&gt;""),IF(_xlfn.NUMBERVALUE(T22)=0,CONCATENATE(IF(SUM($C34:S34)&gt;0,", ",""),T5),""),"")</f>
        <v/>
      </c>
      <c r="U35" s="2" t="str">
        <f>IF(AND(OR('NO4'!$D$6="Yes",'NO4'!$D$6="Ja"),'CLC4'!U4&lt;&gt;""),IF(_xlfn.NUMBERVALUE(U22)=0,CONCATENATE(IF(SUM($C34:T34)&gt;0,", ",""),U5),""),"")</f>
        <v/>
      </c>
      <c r="V35" s="2" t="str">
        <f>IF(AND(OR('NO4'!$D$6="Yes",'NO4'!$D$6="Ja"),'CLC4'!V4&lt;&gt;""),IF(_xlfn.NUMBERVALUE(V22)=0,CONCATENATE(IF(SUM($C34:U34)&gt;0,", ",""),V5),""),"")</f>
        <v/>
      </c>
      <c r="W35" s="2" t="str">
        <f>IF(W34&gt;0,CONCATENATE(LNG!D173,": ",C35,D35,E35,F35,G35,H35,I35,J35,K35,L35,M35,N35,O35,P35,Q35,R35,S35,T35,U35,V35),"")</f>
        <v/>
      </c>
    </row>
    <row r="36" spans="1:23" x14ac:dyDescent="0.3">
      <c r="A36" t="s">
        <v>393</v>
      </c>
      <c r="B36" s="2" t="s">
        <v>353</v>
      </c>
      <c r="C36" s="2">
        <f>IF(OR('NO4'!L9="",'NO4'!L15="",'NO4'!L16="",'NO4'!L22="",'NO4'!L23="",'NO4'!L35="",'NO4'!L36=""),1,0)</f>
        <v>1</v>
      </c>
    </row>
    <row r="37" spans="1:23" x14ac:dyDescent="0.3">
      <c r="A37" t="s">
        <v>394</v>
      </c>
      <c r="B37" s="2" t="s">
        <v>356</v>
      </c>
      <c r="C37" s="2">
        <f>IF(OR('NO4'!D6="yes",'NO4'!D6="Ja"),1,0)</f>
        <v>0</v>
      </c>
    </row>
  </sheetData>
  <sheetProtection algorithmName="SHA-512" hashValue="XfoydbhwKYfzn/tYnl6/h57PAgfFYuQNhAN5PPl0sDGsbhk82fCfpjDuKlITXKUGCTZ1nR/fUXdonJTOYhAfAw==" saltValue="FEvJm4NrVYgmRVoSiekvPA=="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AC62D-F42B-4C5E-B808-C9CE5DF9E149}">
  <sheetPr codeName="Blad4"/>
  <dimension ref="B2:K42"/>
  <sheetViews>
    <sheetView topLeftCell="B28" workbookViewId="0">
      <selection activeCell="C15" sqref="C15"/>
    </sheetView>
  </sheetViews>
  <sheetFormatPr defaultRowHeight="14.4" x14ac:dyDescent="0.3"/>
  <cols>
    <col min="2" max="2" width="31.33203125" customWidth="1"/>
    <col min="3" max="3" width="89.5546875" customWidth="1"/>
    <col min="9" max="9" width="32.6640625" customWidth="1"/>
    <col min="10" max="10" width="9.109375" customWidth="1"/>
    <col min="11" max="12" width="18.109375" customWidth="1"/>
    <col min="13" max="13" width="40.5546875" customWidth="1"/>
    <col min="14" max="14" width="54" customWidth="1"/>
    <col min="15" max="15" width="43.6640625" customWidth="1"/>
  </cols>
  <sheetData>
    <row r="2" spans="2:11" x14ac:dyDescent="0.3">
      <c r="B2" t="s">
        <v>44</v>
      </c>
      <c r="C2" t="s">
        <v>45</v>
      </c>
      <c r="E2" t="s">
        <v>46</v>
      </c>
      <c r="G2" t="s">
        <v>47</v>
      </c>
      <c r="I2" t="s">
        <v>106</v>
      </c>
      <c r="K2" t="s">
        <v>48</v>
      </c>
    </row>
    <row r="3" spans="2:11" x14ac:dyDescent="0.3">
      <c r="B3" t="s">
        <v>49</v>
      </c>
      <c r="C3" t="s">
        <v>50</v>
      </c>
      <c r="E3" t="s">
        <v>51</v>
      </c>
      <c r="G3" t="s">
        <v>52</v>
      </c>
      <c r="I3" t="s">
        <v>105</v>
      </c>
      <c r="K3" t="s">
        <v>45</v>
      </c>
    </row>
    <row r="4" spans="2:11" x14ac:dyDescent="0.3">
      <c r="B4" t="s">
        <v>53</v>
      </c>
      <c r="C4" t="s">
        <v>54</v>
      </c>
      <c r="I4" t="s">
        <v>104</v>
      </c>
      <c r="K4" t="s">
        <v>55</v>
      </c>
    </row>
    <row r="5" spans="2:11" x14ac:dyDescent="0.3">
      <c r="B5" t="s">
        <v>56</v>
      </c>
      <c r="C5" t="s">
        <v>57</v>
      </c>
      <c r="I5" t="s">
        <v>103</v>
      </c>
      <c r="K5" t="s">
        <v>58</v>
      </c>
    </row>
    <row r="6" spans="2:11" x14ac:dyDescent="0.3">
      <c r="B6" t="s">
        <v>59</v>
      </c>
      <c r="I6" t="s">
        <v>102</v>
      </c>
      <c r="K6" t="s">
        <v>60</v>
      </c>
    </row>
    <row r="7" spans="2:11" x14ac:dyDescent="0.3">
      <c r="B7" t="s">
        <v>61</v>
      </c>
      <c r="I7" t="s">
        <v>101</v>
      </c>
      <c r="K7" t="s">
        <v>62</v>
      </c>
    </row>
    <row r="8" spans="2:11" x14ac:dyDescent="0.3">
      <c r="B8" t="s">
        <v>63</v>
      </c>
      <c r="I8" t="s">
        <v>100</v>
      </c>
      <c r="K8" t="s">
        <v>64</v>
      </c>
    </row>
    <row r="9" spans="2:11" x14ac:dyDescent="0.3">
      <c r="B9" t="s">
        <v>65</v>
      </c>
      <c r="I9" t="s">
        <v>99</v>
      </c>
    </row>
    <row r="10" spans="2:11" x14ac:dyDescent="0.3">
      <c r="B10" t="s">
        <v>66</v>
      </c>
    </row>
    <row r="11" spans="2:11" x14ac:dyDescent="0.3">
      <c r="B11" t="s">
        <v>67</v>
      </c>
    </row>
    <row r="12" spans="2:11" x14ac:dyDescent="0.3">
      <c r="B12" t="s">
        <v>68</v>
      </c>
    </row>
    <row r="13" spans="2:11" x14ac:dyDescent="0.3">
      <c r="B13" t="s">
        <v>69</v>
      </c>
    </row>
    <row r="14" spans="2:11" x14ac:dyDescent="0.3">
      <c r="B14" t="s">
        <v>70</v>
      </c>
    </row>
    <row r="15" spans="2:11" x14ac:dyDescent="0.3">
      <c r="B15" t="s">
        <v>71</v>
      </c>
    </row>
    <row r="16" spans="2:11" x14ac:dyDescent="0.3">
      <c r="B16" t="s">
        <v>72</v>
      </c>
    </row>
    <row r="17" spans="2:2" x14ac:dyDescent="0.3">
      <c r="B17" t="s">
        <v>73</v>
      </c>
    </row>
    <row r="18" spans="2:2" x14ac:dyDescent="0.3">
      <c r="B18" t="s">
        <v>74</v>
      </c>
    </row>
    <row r="19" spans="2:2" x14ac:dyDescent="0.3">
      <c r="B19" t="s">
        <v>75</v>
      </c>
    </row>
    <row r="20" spans="2:2" x14ac:dyDescent="0.3">
      <c r="B20" t="s">
        <v>76</v>
      </c>
    </row>
    <row r="21" spans="2:2" x14ac:dyDescent="0.3">
      <c r="B21" t="s">
        <v>77</v>
      </c>
    </row>
    <row r="22" spans="2:2" x14ac:dyDescent="0.3">
      <c r="B22" t="s">
        <v>78</v>
      </c>
    </row>
    <row r="23" spans="2:2" x14ac:dyDescent="0.3">
      <c r="B23" t="s">
        <v>79</v>
      </c>
    </row>
    <row r="26" spans="2:2" ht="43.5" customHeight="1" x14ac:dyDescent="0.3">
      <c r="B26" t="s">
        <v>80</v>
      </c>
    </row>
    <row r="27" spans="2:2" x14ac:dyDescent="0.3">
      <c r="B27" t="s">
        <v>47</v>
      </c>
    </row>
    <row r="28" spans="2:2" x14ac:dyDescent="0.3">
      <c r="B28" t="s">
        <v>81</v>
      </c>
    </row>
    <row r="29" spans="2:2" x14ac:dyDescent="0.3">
      <c r="B29" t="s">
        <v>82</v>
      </c>
    </row>
    <row r="30" spans="2:2" x14ac:dyDescent="0.3">
      <c r="B30" t="s">
        <v>92</v>
      </c>
    </row>
    <row r="31" spans="2:2" x14ac:dyDescent="0.3">
      <c r="B31" t="s">
        <v>93</v>
      </c>
    </row>
    <row r="32" spans="2:2" x14ac:dyDescent="0.3">
      <c r="B32" t="s">
        <v>83</v>
      </c>
    </row>
    <row r="33" spans="2:2" x14ac:dyDescent="0.3">
      <c r="B33" t="s">
        <v>94</v>
      </c>
    </row>
    <row r="34" spans="2:2" x14ac:dyDescent="0.3">
      <c r="B34" t="s">
        <v>95</v>
      </c>
    </row>
    <row r="35" spans="2:2" x14ac:dyDescent="0.3">
      <c r="B35" t="s">
        <v>84</v>
      </c>
    </row>
    <row r="36" spans="2:2" x14ac:dyDescent="0.3">
      <c r="B36" t="s">
        <v>85</v>
      </c>
    </row>
    <row r="37" spans="2:2" x14ac:dyDescent="0.3">
      <c r="B37" t="s">
        <v>96</v>
      </c>
    </row>
    <row r="38" spans="2:2" x14ac:dyDescent="0.3">
      <c r="B38" t="s">
        <v>86</v>
      </c>
    </row>
    <row r="39" spans="2:2" x14ac:dyDescent="0.3">
      <c r="B39" t="s">
        <v>97</v>
      </c>
    </row>
    <row r="40" spans="2:2" x14ac:dyDescent="0.3">
      <c r="B40" t="s">
        <v>98</v>
      </c>
    </row>
    <row r="41" spans="2:2" x14ac:dyDescent="0.3">
      <c r="B41" t="s">
        <v>87</v>
      </c>
    </row>
    <row r="42" spans="2:2" ht="148.5" customHeight="1" x14ac:dyDescent="0.3">
      <c r="B42" t="s">
        <v>88</v>
      </c>
    </row>
  </sheetData>
  <sheetProtection algorithmName="SHA-512" hashValue="Cfp3CCZLWw7CzvB6e/6R4h8pqNxjpYVatHRqZ6D0iX3zjF26NivvO68pSD7y56Yc5QWeWMlaZUHkcvq3evZOHQ==" saltValue="Mq29cBARVGudd8StrQo/ag=="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D81E7-02AC-4E59-AAAF-F37F630471C4}">
  <sheetPr codeName="Blad1">
    <pageSetUpPr fitToPage="1"/>
  </sheetPr>
  <dimension ref="A1:M41"/>
  <sheetViews>
    <sheetView topLeftCell="A7" zoomScale="90" zoomScaleNormal="90" workbookViewId="0">
      <selection activeCell="G17" sqref="G17:G26"/>
    </sheetView>
  </sheetViews>
  <sheetFormatPr defaultColWidth="0" defaultRowHeight="14.4" zeroHeight="1" x14ac:dyDescent="0.3"/>
  <cols>
    <col min="1" max="1" width="3.5546875" customWidth="1"/>
    <col min="2" max="2" width="27.33203125" customWidth="1"/>
    <col min="3" max="3" width="3.5546875" customWidth="1"/>
    <col min="4" max="4" width="22.88671875" customWidth="1"/>
    <col min="5" max="5" width="24.44140625" customWidth="1"/>
    <col min="6" max="6" width="25" customWidth="1"/>
    <col min="7" max="8" width="22.88671875" customWidth="1"/>
    <col min="9" max="9" width="23.33203125" customWidth="1"/>
    <col min="10" max="10" width="28.109375" customWidth="1"/>
    <col min="11" max="11" width="21.44140625" customWidth="1"/>
    <col min="12" max="12" width="13.109375" customWidth="1"/>
    <col min="13" max="13" width="9.109375" customWidth="1"/>
    <col min="14" max="16384" width="9.109375" hidden="1"/>
  </cols>
  <sheetData>
    <row r="1" spans="1:13" x14ac:dyDescent="0.3">
      <c r="A1" s="1"/>
      <c r="B1" s="1"/>
      <c r="C1" s="1"/>
      <c r="D1" s="1"/>
      <c r="E1" s="1"/>
      <c r="F1" s="1"/>
      <c r="G1" s="1"/>
      <c r="H1" s="1"/>
      <c r="I1" s="1"/>
      <c r="J1" s="1"/>
      <c r="K1" s="1"/>
      <c r="L1" s="1"/>
      <c r="M1" s="1"/>
    </row>
    <row r="2" spans="1:13" ht="54.75" customHeight="1" x14ac:dyDescent="0.3">
      <c r="A2" s="1"/>
      <c r="B2" s="1"/>
      <c r="C2" s="1"/>
      <c r="D2" s="160"/>
      <c r="E2" s="160"/>
      <c r="F2" s="160"/>
      <c r="G2" s="160"/>
      <c r="H2" s="160"/>
      <c r="I2" s="160"/>
      <c r="J2" s="160"/>
      <c r="K2" s="160"/>
      <c r="L2" s="1"/>
      <c r="M2" s="1"/>
    </row>
    <row r="3" spans="1:13" ht="30" customHeight="1" x14ac:dyDescent="0.35">
      <c r="A3" s="1"/>
      <c r="B3" s="1"/>
      <c r="C3" s="1"/>
      <c r="D3" s="27" t="s">
        <v>337</v>
      </c>
      <c r="E3" s="1"/>
      <c r="F3" s="1"/>
      <c r="G3" s="1"/>
      <c r="H3" s="1"/>
      <c r="I3" s="1"/>
      <c r="J3" s="1"/>
      <c r="K3" s="1"/>
      <c r="L3" s="1"/>
      <c r="M3" s="1"/>
    </row>
    <row r="4" spans="1:13" x14ac:dyDescent="0.3">
      <c r="A4" s="1"/>
      <c r="B4" s="161"/>
      <c r="C4" s="1"/>
      <c r="D4" s="4" t="s">
        <v>338</v>
      </c>
      <c r="E4" s="1"/>
      <c r="F4" s="3" t="str">
        <f>LNG!D20</f>
        <v xml:space="preserve">Projektets namn: </v>
      </c>
      <c r="G4" s="59"/>
      <c r="H4" s="3" t="str">
        <f>LNG!D21</f>
        <v xml:space="preserve">BGO ID: </v>
      </c>
      <c r="I4" s="4"/>
      <c r="J4" s="3" t="str">
        <f>LNG!D22</f>
        <v xml:space="preserve">Datum: </v>
      </c>
      <c r="K4" s="5">
        <f ca="1">TODAY()</f>
        <v>44966</v>
      </c>
      <c r="L4" s="1"/>
      <c r="M4" s="1"/>
    </row>
    <row r="5" spans="1:13" x14ac:dyDescent="0.3">
      <c r="A5" s="1"/>
      <c r="B5" s="161"/>
      <c r="C5" s="1"/>
      <c r="D5" s="1"/>
      <c r="E5" s="1"/>
      <c r="F5" s="1"/>
      <c r="G5" s="1"/>
      <c r="H5" s="1"/>
      <c r="I5" s="1"/>
      <c r="J5" s="1"/>
      <c r="K5" s="1"/>
      <c r="L5" s="1"/>
      <c r="M5" s="1"/>
    </row>
    <row r="6" spans="1:13" ht="21" x14ac:dyDescent="0.4">
      <c r="A6" s="1"/>
      <c r="B6" s="161"/>
      <c r="C6" s="1"/>
      <c r="D6" s="76"/>
      <c r="E6" s="77" t="str">
        <f>LNG!D126</f>
        <v>Baseline och gränsvärde för byggnaden</v>
      </c>
      <c r="F6" s="76"/>
      <c r="G6" s="76"/>
      <c r="H6" s="76"/>
      <c r="I6" s="76"/>
      <c r="J6" s="76"/>
      <c r="K6" s="76"/>
      <c r="L6" s="76"/>
      <c r="M6" s="1"/>
    </row>
    <row r="7" spans="1:13" x14ac:dyDescent="0.3">
      <c r="A7" s="1"/>
      <c r="B7" s="161"/>
      <c r="C7" s="1"/>
      <c r="D7" s="76"/>
      <c r="E7" s="163" t="str">
        <f>LNG!D127</f>
        <v>Klimatpåverkan A1-A3 mörk BTA (tCO2e)</v>
      </c>
      <c r="F7" s="163" t="str">
        <f>LNG!D128</f>
        <v>Klimatpåverkan A1-A3 ljus BTA (tCO2e)</v>
      </c>
      <c r="G7" s="85"/>
      <c r="H7" s="163" t="str">
        <f>LNG!D130</f>
        <v>Antal likadana huskroppar</v>
      </c>
      <c r="I7" s="163" t="str">
        <f>LNG!D131</f>
        <v>Max antal brukare</v>
      </c>
      <c r="J7" s="163" t="str">
        <f>LNG!D132</f>
        <v>Beskrivning av huskroppen, t.ex. mittradhus</v>
      </c>
      <c r="K7" s="163" t="str">
        <f>LNG!D133</f>
        <v>Huskroppens vikt (kg/m2 BTA)</v>
      </c>
      <c r="L7" s="96"/>
      <c r="M7" s="1"/>
    </row>
    <row r="8" spans="1:13" x14ac:dyDescent="0.3">
      <c r="A8" s="1"/>
      <c r="B8" s="161"/>
      <c r="C8" s="1"/>
      <c r="D8" s="78" t="str">
        <f>LNG!D134</f>
        <v>Huskropp no.</v>
      </c>
      <c r="E8" s="164"/>
      <c r="F8" s="164"/>
      <c r="G8" s="130" t="str">
        <f>LNG!D129</f>
        <v>BTA (m2)</v>
      </c>
      <c r="H8" s="164"/>
      <c r="I8" s="164"/>
      <c r="J8" s="164"/>
      <c r="K8" s="164"/>
      <c r="L8" s="96"/>
      <c r="M8" s="1"/>
    </row>
    <row r="9" spans="1:13" x14ac:dyDescent="0.3">
      <c r="A9" s="1"/>
      <c r="B9" s="161"/>
      <c r="C9" s="1"/>
      <c r="D9" s="76">
        <v>1</v>
      </c>
      <c r="E9" s="129"/>
      <c r="F9" s="129"/>
      <c r="G9" s="129"/>
      <c r="H9" s="104"/>
      <c r="I9" s="137"/>
      <c r="J9" s="133"/>
      <c r="K9" s="129"/>
      <c r="L9" s="80"/>
      <c r="M9" s="1"/>
    </row>
    <row r="10" spans="1:13" x14ac:dyDescent="0.3">
      <c r="A10" s="1"/>
      <c r="B10" s="161"/>
      <c r="C10" s="1"/>
      <c r="D10" s="76">
        <v>2</v>
      </c>
      <c r="E10" s="129"/>
      <c r="F10" s="129"/>
      <c r="G10" s="129"/>
      <c r="H10" s="104"/>
      <c r="I10" s="137"/>
      <c r="J10" s="134"/>
      <c r="K10" s="129"/>
      <c r="L10" s="80"/>
      <c r="M10" s="1"/>
    </row>
    <row r="11" spans="1:13" x14ac:dyDescent="0.3">
      <c r="A11" s="1"/>
      <c r="B11" s="1"/>
      <c r="C11" s="1"/>
      <c r="D11" s="76">
        <v>3</v>
      </c>
      <c r="E11" s="129"/>
      <c r="F11" s="129"/>
      <c r="G11" s="129"/>
      <c r="H11" s="104"/>
      <c r="I11" s="137"/>
      <c r="J11" s="134"/>
      <c r="K11" s="129"/>
      <c r="L11" s="80"/>
      <c r="M11" s="1"/>
    </row>
    <row r="12" spans="1:13" x14ac:dyDescent="0.3">
      <c r="A12" s="1"/>
      <c r="B12" s="1"/>
      <c r="C12" s="1"/>
      <c r="D12" s="76">
        <v>4</v>
      </c>
      <c r="E12" s="129"/>
      <c r="F12" s="129"/>
      <c r="G12" s="129"/>
      <c r="H12" s="104"/>
      <c r="I12" s="137"/>
      <c r="J12" s="134"/>
      <c r="K12" s="129"/>
      <c r="L12" s="80"/>
      <c r="M12" s="1"/>
    </row>
    <row r="13" spans="1:13" x14ac:dyDescent="0.3">
      <c r="A13" s="1"/>
      <c r="B13" s="1"/>
      <c r="C13" s="1"/>
      <c r="D13" s="81" t="str">
        <f>LNG!D164</f>
        <v>Totalt</v>
      </c>
      <c r="E13" s="131" t="str">
        <f>IF(_xlfn.NUMBERVALUE(G13)&gt;0,SUMPRODUCT(E9:E12,$H9:$H12),"")</f>
        <v/>
      </c>
      <c r="F13" s="131" t="str">
        <f>IF(_xlfn.NUMBERVALUE(G13)&gt;0,SUMPRODUCT(F9:F12,$H9:$H12),"")</f>
        <v/>
      </c>
      <c r="G13" s="131" t="str">
        <f>IF(SUM(G9:G12)&gt;0,SUMPRODUCT(G9:G12,$H9:$H12),"")</f>
        <v/>
      </c>
      <c r="H13" s="82"/>
      <c r="I13" s="82" t="str">
        <f>IF(_xlfn.NUMBERVALUE(G13)&gt;0,SUMPRODUCT(H9:H12,I9:I12),"")</f>
        <v/>
      </c>
      <c r="J13" s="132"/>
      <c r="K13" s="131" t="str">
        <f>IF(_xlfn.NUMBERVALUE(G13)&gt;0,SUMPRODUCT(G9:G12,K9:K12,H9:H12)/G13,"")</f>
        <v/>
      </c>
      <c r="L13" s="80"/>
      <c r="M13" s="1"/>
    </row>
    <row r="14" spans="1:13" x14ac:dyDescent="0.3">
      <c r="A14" s="1"/>
      <c r="B14" s="162"/>
      <c r="C14" s="1"/>
      <c r="D14" s="76"/>
      <c r="E14" s="76"/>
      <c r="F14" s="81"/>
      <c r="G14" s="76"/>
      <c r="H14" s="84"/>
      <c r="I14" s="84"/>
      <c r="J14" s="84"/>
      <c r="K14" s="84"/>
      <c r="L14" s="80"/>
      <c r="M14" s="1"/>
    </row>
    <row r="15" spans="1:13" x14ac:dyDescent="0.3">
      <c r="A15" s="1"/>
      <c r="B15" s="162"/>
      <c r="C15" s="1"/>
      <c r="D15" s="76"/>
      <c r="E15" s="76"/>
      <c r="F15" s="76"/>
      <c r="G15" s="85"/>
      <c r="H15" s="76"/>
      <c r="I15" s="76"/>
      <c r="J15" s="76"/>
      <c r="K15" s="76"/>
      <c r="L15" s="80"/>
      <c r="M15" s="1"/>
    </row>
    <row r="16" spans="1:13" x14ac:dyDescent="0.3">
      <c r="A16" s="1"/>
      <c r="B16" s="162"/>
      <c r="C16" s="1"/>
      <c r="D16" s="76"/>
      <c r="E16" s="76"/>
      <c r="F16" s="76"/>
      <c r="G16" s="76"/>
      <c r="H16" s="76"/>
      <c r="I16" s="76"/>
      <c r="J16" s="76"/>
      <c r="K16" s="76"/>
      <c r="L16" s="80"/>
      <c r="M16" s="1"/>
    </row>
    <row r="17" spans="1:13" x14ac:dyDescent="0.3">
      <c r="A17" s="1"/>
      <c r="B17" s="162"/>
      <c r="C17" s="1"/>
      <c r="D17" s="86"/>
      <c r="E17" s="86"/>
      <c r="F17" s="87" t="str">
        <f>LNG!D135</f>
        <v>Baseline A1-A3</v>
      </c>
      <c r="G17" s="88" t="str">
        <f>IF(_xlfn.NUMBERVALUE(G13)&gt;0,(E13+F13)*1000/G13,"")</f>
        <v/>
      </c>
      <c r="H17" s="89" t="str">
        <f>LNG!D142</f>
        <v>kgCO2e/m2 BTA</v>
      </c>
      <c r="I17" s="86"/>
      <c r="J17" s="86"/>
      <c r="K17" s="86"/>
      <c r="L17" s="83"/>
      <c r="M17" s="1"/>
    </row>
    <row r="18" spans="1:13" x14ac:dyDescent="0.3">
      <c r="A18" s="1"/>
      <c r="B18" s="162"/>
      <c r="C18" s="1"/>
      <c r="D18" s="79"/>
      <c r="E18" s="79"/>
      <c r="F18" s="90" t="str">
        <f>LNG!D136</f>
        <v>Gränsvärde A1-A3</v>
      </c>
      <c r="G18" s="82" t="str">
        <f>IF(_xlfn.NUMBERVALUE(G13)&gt;0,100%*E13*1000/G13+70%*F13*1000/G13,"")</f>
        <v/>
      </c>
      <c r="H18" s="91" t="str">
        <f>LNG!D143</f>
        <v>kgCO2e/m2 BTA</v>
      </c>
      <c r="I18" s="92"/>
      <c r="J18" s="79"/>
      <c r="K18" s="79"/>
      <c r="L18" s="84"/>
      <c r="M18" s="1"/>
    </row>
    <row r="19" spans="1:13" x14ac:dyDescent="0.3">
      <c r="A19" s="1"/>
      <c r="B19" s="162"/>
      <c r="C19" s="1"/>
      <c r="D19" s="76"/>
      <c r="E19" s="76"/>
      <c r="F19" s="76"/>
      <c r="G19" s="93"/>
      <c r="H19" s="76"/>
      <c r="I19" s="76"/>
      <c r="J19" s="76"/>
      <c r="K19" s="76"/>
      <c r="L19" s="76"/>
      <c r="M19" s="1"/>
    </row>
    <row r="20" spans="1:13" ht="15.6" x14ac:dyDescent="0.35">
      <c r="A20" s="1"/>
      <c r="B20" s="162"/>
      <c r="C20" s="1"/>
      <c r="D20" s="76"/>
      <c r="E20" s="76"/>
      <c r="F20" s="94" t="str">
        <f>LNG!D137</f>
        <v>Minskning A1-A3, absolut</v>
      </c>
      <c r="G20" s="116" t="str">
        <f>IF(_xlfn.NUMBERVALUE(G13)&gt;0,(G17-G18)*G13/1000,"")</f>
        <v/>
      </c>
      <c r="H20" s="84" t="s">
        <v>335</v>
      </c>
      <c r="I20" s="76"/>
      <c r="J20" s="76"/>
      <c r="K20" s="76"/>
      <c r="L20" s="76"/>
      <c r="M20" s="1"/>
    </row>
    <row r="21" spans="1:13" x14ac:dyDescent="0.3">
      <c r="A21" s="1"/>
      <c r="B21" s="162"/>
      <c r="C21" s="1"/>
      <c r="D21" s="76"/>
      <c r="E21" s="76"/>
      <c r="F21" s="94" t="str">
        <f>LNG!D138</f>
        <v>Minskning A1-A3, procentuell</v>
      </c>
      <c r="G21" s="95" t="str">
        <f>IF(_xlfn.NUMBERVALUE(G13)&gt;0,G20/(E13+F13),"")</f>
        <v/>
      </c>
      <c r="H21" s="76"/>
      <c r="I21" s="76"/>
      <c r="J21" s="76"/>
      <c r="K21" s="76"/>
      <c r="L21" s="76"/>
      <c r="M21" s="1"/>
    </row>
    <row r="22" spans="1:13" x14ac:dyDescent="0.3">
      <c r="A22" s="1"/>
      <c r="B22" s="162"/>
      <c r="C22" s="1"/>
      <c r="D22" s="76"/>
      <c r="E22" s="76"/>
      <c r="F22" s="76"/>
      <c r="G22" s="93"/>
      <c r="H22" s="76"/>
      <c r="I22" s="76"/>
      <c r="J22" s="76"/>
      <c r="K22" s="76"/>
      <c r="L22" s="76"/>
      <c r="M22" s="1"/>
    </row>
    <row r="23" spans="1:13" x14ac:dyDescent="0.3">
      <c r="A23" s="1"/>
      <c r="B23" s="162"/>
      <c r="C23" s="1"/>
      <c r="D23" s="76"/>
      <c r="E23" s="76"/>
      <c r="F23" s="94" t="str">
        <f>LNG!D139</f>
        <v>Byggnadens  vikt per m2 BTA</v>
      </c>
      <c r="G23" s="116" t="str">
        <f>IF(_xlfn.NUMBERVALUE(G13)&gt;0,K13,"")</f>
        <v/>
      </c>
      <c r="H23" s="84" t="str">
        <f>LNG!D145</f>
        <v>kg/m2 BTA</v>
      </c>
      <c r="I23" s="76"/>
      <c r="J23" s="76"/>
      <c r="K23" s="76"/>
      <c r="L23" s="76"/>
      <c r="M23" s="1"/>
    </row>
    <row r="24" spans="1:13" x14ac:dyDescent="0.3">
      <c r="A24" s="1"/>
      <c r="B24" s="162"/>
      <c r="C24" s="1"/>
      <c r="D24" s="76"/>
      <c r="E24" s="76"/>
      <c r="F24" s="76"/>
      <c r="G24" s="93"/>
      <c r="H24" s="76"/>
      <c r="I24" s="76"/>
      <c r="J24" s="76"/>
      <c r="K24" s="76"/>
      <c r="L24" s="76"/>
      <c r="M24" s="1"/>
    </row>
    <row r="25" spans="1:13" x14ac:dyDescent="0.3">
      <c r="A25" s="1"/>
      <c r="B25" s="162"/>
      <c r="C25" s="1"/>
      <c r="D25" s="76"/>
      <c r="E25" s="76"/>
      <c r="F25" s="94" t="str">
        <f>LNG!D140</f>
        <v>Brukare</v>
      </c>
      <c r="G25" s="83" t="str">
        <f>IF(_xlfn.NUMBERVALUE(G13)&gt;0,I13,"")</f>
        <v/>
      </c>
      <c r="H25" s="84" t="str">
        <f>LNG!D146</f>
        <v>st</v>
      </c>
      <c r="I25" s="76"/>
      <c r="J25" s="76"/>
      <c r="K25" s="76"/>
      <c r="L25" s="76"/>
      <c r="M25" s="1"/>
    </row>
    <row r="26" spans="1:13" x14ac:dyDescent="0.3">
      <c r="A26" s="1"/>
      <c r="B26" s="162"/>
      <c r="C26" s="1"/>
      <c r="D26" s="76"/>
      <c r="E26" s="76"/>
      <c r="F26" s="94" t="str">
        <f>LNG!D141</f>
        <v>Total klimatpåverkan A1-A3 per brukare</v>
      </c>
      <c r="G26" s="83" t="str">
        <f>IF(_xlfn.NUMBERVALUE(I13)&gt;0,(E13+F13)/I13,"")</f>
        <v/>
      </c>
      <c r="H26" s="84" t="str">
        <f>LNG!D147</f>
        <v>tCO2e / brukare</v>
      </c>
      <c r="I26" s="76"/>
      <c r="J26" s="76"/>
      <c r="K26" s="76"/>
      <c r="L26" s="76"/>
      <c r="M26" s="1"/>
    </row>
    <row r="27" spans="1:13" x14ac:dyDescent="0.3">
      <c r="A27" s="1"/>
      <c r="B27" s="162"/>
      <c r="C27" s="1"/>
      <c r="D27" s="76"/>
      <c r="E27" s="76"/>
      <c r="F27" s="76"/>
      <c r="G27" s="76"/>
      <c r="H27" s="76"/>
      <c r="I27" s="76"/>
      <c r="J27" s="76"/>
      <c r="K27" s="76"/>
      <c r="L27" s="76"/>
      <c r="M27" s="1"/>
    </row>
    <row r="28" spans="1:13" x14ac:dyDescent="0.3">
      <c r="A28" s="1"/>
      <c r="B28" s="162"/>
      <c r="C28" s="1"/>
      <c r="D28" s="1"/>
      <c r="E28" s="1"/>
      <c r="F28" s="1"/>
      <c r="G28" s="1"/>
      <c r="H28" s="1"/>
      <c r="I28" s="1"/>
      <c r="J28" s="1"/>
      <c r="K28" s="1"/>
      <c r="L28" s="98"/>
      <c r="M28" s="1"/>
    </row>
    <row r="29" spans="1:13" x14ac:dyDescent="0.3">
      <c r="A29" s="1"/>
      <c r="B29" s="162"/>
      <c r="C29" s="1"/>
      <c r="D29" s="1"/>
      <c r="E29" s="1"/>
      <c r="F29" s="1"/>
      <c r="G29" s="1"/>
      <c r="H29" s="1"/>
      <c r="I29" s="1"/>
      <c r="J29" s="1"/>
      <c r="K29" s="1"/>
      <c r="L29" s="98"/>
      <c r="M29" s="1"/>
    </row>
    <row r="30" spans="1:13" ht="15" customHeight="1" x14ac:dyDescent="0.3">
      <c r="A30" s="1"/>
      <c r="B30" s="135"/>
      <c r="C30" s="1"/>
      <c r="D30" s="159" t="str">
        <f>CONCATENATE("      ",LNG!D169)</f>
        <v xml:space="preserve">      För SGBCs handläggare och specialister:</v>
      </c>
      <c r="E30" s="159"/>
      <c r="F30" s="149"/>
      <c r="G30" s="149"/>
      <c r="H30" s="1"/>
      <c r="I30" s="1"/>
      <c r="J30" s="1"/>
      <c r="K30" s="1"/>
      <c r="L30" s="98"/>
      <c r="M30" s="1"/>
    </row>
    <row r="31" spans="1:13" x14ac:dyDescent="0.3">
      <c r="A31" s="1"/>
      <c r="B31" s="135"/>
      <c r="C31" s="1"/>
      <c r="D31" s="159"/>
      <c r="E31" s="159"/>
      <c r="F31" s="149"/>
      <c r="G31" s="149"/>
      <c r="H31" s="1"/>
      <c r="I31" s="1"/>
      <c r="J31" s="1"/>
      <c r="K31" s="1"/>
      <c r="L31" s="98"/>
      <c r="M31" s="1"/>
    </row>
    <row r="32" spans="1:13" x14ac:dyDescent="0.3">
      <c r="A32" s="1"/>
      <c r="B32" s="135"/>
      <c r="C32" s="1"/>
      <c r="D32" s="159"/>
      <c r="E32" s="159"/>
      <c r="F32" s="149"/>
      <c r="G32" s="149"/>
      <c r="H32" s="1"/>
      <c r="I32" s="1"/>
      <c r="J32" s="1"/>
      <c r="K32" s="1"/>
      <c r="L32" s="98"/>
      <c r="M32" s="1"/>
    </row>
    <row r="33" spans="1:13" x14ac:dyDescent="0.3">
      <c r="A33" s="1"/>
      <c r="B33" s="135"/>
      <c r="C33" s="1"/>
      <c r="D33" s="149"/>
      <c r="E33" s="149"/>
      <c r="F33" s="149"/>
      <c r="G33" s="149"/>
      <c r="H33" s="1"/>
      <c r="I33" s="1"/>
      <c r="J33" s="1"/>
      <c r="K33" s="1"/>
      <c r="L33" s="98"/>
      <c r="M33" s="1"/>
    </row>
    <row r="34" spans="1:13" x14ac:dyDescent="0.3">
      <c r="A34" s="1"/>
      <c r="B34" s="1"/>
      <c r="C34" s="1"/>
      <c r="D34" s="1"/>
      <c r="E34" s="1"/>
      <c r="F34" s="1"/>
      <c r="G34" s="1"/>
      <c r="H34" s="1"/>
      <c r="I34" s="1"/>
      <c r="J34" s="1"/>
      <c r="K34" s="1"/>
      <c r="L34" s="98"/>
      <c r="M34" s="1"/>
    </row>
    <row r="35" spans="1:13" x14ac:dyDescent="0.3">
      <c r="A35" s="1"/>
      <c r="B35" s="1"/>
      <c r="C35" s="1"/>
      <c r="D35" s="1"/>
      <c r="E35" s="1"/>
      <c r="F35" s="1"/>
      <c r="G35" s="1"/>
      <c r="H35" s="1"/>
      <c r="I35" s="1"/>
      <c r="J35" s="1"/>
      <c r="K35" s="1"/>
      <c r="L35" s="98"/>
      <c r="M35" s="1"/>
    </row>
    <row r="36" spans="1:13" x14ac:dyDescent="0.3">
      <c r="A36" s="1"/>
      <c r="B36" s="1"/>
      <c r="C36" s="1"/>
      <c r="D36" s="1"/>
      <c r="E36" s="1"/>
      <c r="F36" s="1"/>
      <c r="G36" s="1"/>
      <c r="H36" s="1"/>
      <c r="I36" s="1"/>
      <c r="J36" s="1"/>
      <c r="K36" s="1"/>
      <c r="L36" s="1"/>
      <c r="M36" s="1"/>
    </row>
    <row r="37" spans="1:13" hidden="1" x14ac:dyDescent="0.3">
      <c r="A37" s="1"/>
      <c r="B37" s="1"/>
      <c r="C37" s="1"/>
      <c r="D37" s="1"/>
      <c r="E37" s="1"/>
      <c r="F37" s="1"/>
      <c r="G37" s="1"/>
      <c r="H37" s="1"/>
      <c r="I37" s="1"/>
      <c r="J37" s="1"/>
      <c r="K37" s="1"/>
      <c r="L37" s="1"/>
      <c r="M37" s="1"/>
    </row>
    <row r="38" spans="1:13" hidden="1" x14ac:dyDescent="0.3">
      <c r="A38" s="1"/>
      <c r="B38" s="1"/>
      <c r="C38" s="1"/>
      <c r="L38" s="1"/>
      <c r="M38" s="1"/>
    </row>
    <row r="39" spans="1:13" hidden="1" x14ac:dyDescent="0.3">
      <c r="A39" s="1"/>
      <c r="B39" s="1"/>
      <c r="C39" s="1"/>
      <c r="L39" s="1"/>
      <c r="M39" s="1"/>
    </row>
    <row r="40" spans="1:13" hidden="1" x14ac:dyDescent="0.3">
      <c r="A40" s="1"/>
      <c r="B40" s="1"/>
      <c r="C40" s="1"/>
      <c r="L40" s="1"/>
      <c r="M40" s="1"/>
    </row>
    <row r="41" spans="1:13" hidden="1" x14ac:dyDescent="0.3">
      <c r="B41" s="1"/>
      <c r="C41" s="1"/>
      <c r="L41" s="1"/>
      <c r="M41" s="1"/>
    </row>
  </sheetData>
  <sheetProtection algorithmName="SHA-512" hashValue="1Xlaw+DWj0Lp5nkqSdVGD5nZWPob0mKnyonsyA1YMdf7F6BNGusu5huQR8MIAR2KVPW7FWG7eqtJQRmp1326lQ==" saltValue="aWEYLhudB9CsxUxl+9pW8Q==" spinCount="100000" sheet="1" objects="1" scenarios="1"/>
  <protectedRanges>
    <protectedRange sqref="D4" name="Område20"/>
    <protectedRange sqref="G4 I4 K4" name="Område1"/>
    <protectedRange sqref="G4" name="Område4"/>
    <protectedRange sqref="I4" name="Område5"/>
    <protectedRange sqref="K4" name="Område6"/>
  </protectedRanges>
  <mergeCells count="10">
    <mergeCell ref="D30:E32"/>
    <mergeCell ref="D2:K2"/>
    <mergeCell ref="B4:B10"/>
    <mergeCell ref="B14:B29"/>
    <mergeCell ref="K7:K8"/>
    <mergeCell ref="E7:E8"/>
    <mergeCell ref="F7:F8"/>
    <mergeCell ref="H7:H8"/>
    <mergeCell ref="I7:I8"/>
    <mergeCell ref="J7:J8"/>
  </mergeCells>
  <pageMargins left="0.25" right="0.25" top="0.75" bottom="0.75" header="0.3" footer="0.3"/>
  <pageSetup paperSize="9" scale="5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265" r:id="rId4" name="Button 49">
              <controlPr defaultSize="0" print="0" autoFill="0" autoPict="0" macro="[0]!Blad1.export_data_to_calc" altText="Beräkna/Calculate_x000a_">
                <anchor moveWithCells="1" sizeWithCells="1">
                  <from>
                    <xdr:col>4</xdr:col>
                    <xdr:colOff>1432560</xdr:colOff>
                    <xdr:row>29</xdr:row>
                    <xdr:rowOff>121920</xdr:rowOff>
                  </from>
                  <to>
                    <xdr:col>5</xdr:col>
                    <xdr:colOff>1181100</xdr:colOff>
                    <xdr:row>31</xdr:row>
                    <xdr:rowOff>60960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4D53BBEA-52AA-4885-A55D-FA37D23E1BCC}">
          <x14:formula1>
            <xm:f>LNG!$B$2:$C$2</xm:f>
          </x14:formula1>
          <xm:sqref>D4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089D-34FC-41D7-A650-9F15D8D2F0C3}">
  <sheetPr codeName="Blad2">
    <pageSetUpPr fitToPage="1"/>
  </sheetPr>
  <dimension ref="A1:AL157"/>
  <sheetViews>
    <sheetView tabSelected="1" topLeftCell="A4" zoomScale="70" zoomScaleNormal="70" workbookViewId="0">
      <selection activeCell="L22" sqref="L22"/>
    </sheetView>
  </sheetViews>
  <sheetFormatPr defaultColWidth="0" defaultRowHeight="14.4" zeroHeight="1" x14ac:dyDescent="0.3"/>
  <cols>
    <col min="1" max="1" width="2.88671875" style="1" customWidth="1"/>
    <col min="2" max="2" width="46.109375" style="1" customWidth="1"/>
    <col min="3" max="3" width="20.6640625" style="1" customWidth="1"/>
    <col min="4" max="7" width="19.109375" style="1" customWidth="1"/>
    <col min="8" max="8" width="22.109375" style="1" customWidth="1"/>
    <col min="9" max="9" width="26.33203125" style="1" customWidth="1"/>
    <col min="10" max="10" width="27.33203125" style="1" customWidth="1"/>
    <col min="11" max="11" width="26.33203125" style="1" customWidth="1"/>
    <col min="12" max="12" width="20.6640625" style="1" customWidth="1"/>
    <col min="13" max="13" width="23.109375" style="1" customWidth="1"/>
    <col min="14" max="14" width="19.109375" style="1" customWidth="1"/>
    <col min="15" max="15" width="17.5546875" style="1" customWidth="1"/>
    <col min="16" max="16" width="17.6640625" style="1" customWidth="1"/>
    <col min="17" max="22" width="19.109375" style="1" customWidth="1"/>
    <col min="23" max="23" width="5.6640625" style="1" customWidth="1"/>
    <col min="24" max="31" width="34.33203125" style="1" hidden="1" customWidth="1"/>
    <col min="32" max="38" width="8.6640625" style="1" hidden="1" customWidth="1"/>
    <col min="39" max="16384" width="34.33203125" style="1" hidden="1"/>
  </cols>
  <sheetData>
    <row r="1" spans="1:23" ht="11.25" customHeight="1" x14ac:dyDescent="0.3"/>
    <row r="2" spans="1:23" customFormat="1" ht="8.25" customHeight="1" x14ac:dyDescent="0.3">
      <c r="A2" s="1"/>
      <c r="B2" s="162"/>
      <c r="C2" s="1"/>
      <c r="D2" s="1"/>
      <c r="E2" s="1"/>
      <c r="F2" s="1"/>
      <c r="G2" s="1"/>
      <c r="H2" s="1"/>
      <c r="I2" s="1"/>
      <c r="J2" s="1"/>
      <c r="K2" s="1"/>
      <c r="L2" s="1"/>
      <c r="M2" s="1"/>
      <c r="N2" s="1"/>
      <c r="O2" s="1"/>
      <c r="P2" s="39"/>
      <c r="Q2" s="1"/>
      <c r="R2" s="165"/>
      <c r="S2" s="1"/>
      <c r="T2" s="1"/>
      <c r="U2" s="1"/>
      <c r="V2" s="1"/>
      <c r="W2" s="1"/>
    </row>
    <row r="3" spans="1:23" customFormat="1" ht="9" customHeight="1" x14ac:dyDescent="0.3">
      <c r="A3" s="1"/>
      <c r="B3" s="162"/>
      <c r="C3" s="1"/>
      <c r="D3" s="1"/>
      <c r="E3" s="1"/>
      <c r="F3" s="1"/>
      <c r="G3" s="1"/>
      <c r="H3" s="1"/>
      <c r="I3" s="1"/>
      <c r="J3" s="1"/>
      <c r="K3" s="1"/>
      <c r="L3" s="1"/>
      <c r="M3" s="1"/>
      <c r="N3" s="1"/>
      <c r="O3" s="1"/>
      <c r="P3" s="39"/>
      <c r="Q3" s="1"/>
      <c r="R3" s="165"/>
      <c r="S3" s="1"/>
      <c r="T3" s="1"/>
      <c r="U3" s="1"/>
      <c r="V3" s="1"/>
      <c r="W3" s="1"/>
    </row>
    <row r="4" spans="1:23" customFormat="1" ht="42" customHeight="1" x14ac:dyDescent="0.3">
      <c r="A4" s="1"/>
      <c r="B4" s="162"/>
      <c r="C4" s="71" t="str">
        <f>LNG!D167</f>
        <v>PROJEKTUPPGIFTER FÖR BERÄKNING AV BASELINE OCH GRÄNSVÄRDE FÖR NOLLCO2 PROJEKT</v>
      </c>
      <c r="D4" s="1"/>
      <c r="E4" s="1"/>
      <c r="F4" s="1"/>
      <c r="G4" s="1"/>
      <c r="H4" s="1"/>
      <c r="I4" s="1"/>
      <c r="J4" s="1"/>
      <c r="K4" s="1"/>
      <c r="L4" s="1"/>
      <c r="M4" s="1"/>
      <c r="N4" s="1"/>
      <c r="O4" s="1"/>
      <c r="P4" s="39"/>
      <c r="Q4" s="1"/>
      <c r="R4" s="165"/>
      <c r="S4" s="1"/>
      <c r="T4" s="1"/>
      <c r="U4" s="1"/>
      <c r="V4" s="1"/>
      <c r="W4" s="1"/>
    </row>
    <row r="5" spans="1:23" customFormat="1" ht="42" customHeight="1" x14ac:dyDescent="0.3">
      <c r="A5" s="1"/>
      <c r="B5" s="162"/>
      <c r="C5" s="74"/>
      <c r="D5" s="1"/>
      <c r="E5" s="1"/>
      <c r="F5" s="1"/>
      <c r="G5" s="1"/>
      <c r="H5" s="1"/>
      <c r="I5" s="1"/>
      <c r="J5" s="1"/>
      <c r="K5" s="1"/>
      <c r="L5" s="1"/>
      <c r="M5" s="1"/>
      <c r="N5" s="1"/>
      <c r="O5" s="1"/>
      <c r="P5" s="39"/>
      <c r="Q5" s="1"/>
      <c r="R5" s="165"/>
      <c r="S5" s="1"/>
      <c r="T5" s="1"/>
      <c r="U5" s="1"/>
      <c r="V5" s="1"/>
      <c r="W5" s="1"/>
    </row>
    <row r="6" spans="1:23" customFormat="1" x14ac:dyDescent="0.3">
      <c r="A6" s="1"/>
      <c r="B6" s="162"/>
      <c r="C6" s="1" t="str">
        <f>LNG!D170</f>
        <v>Inkludera i beräkning?</v>
      </c>
      <c r="D6" s="4" t="s">
        <v>46</v>
      </c>
      <c r="E6" s="1"/>
      <c r="F6" s="138"/>
      <c r="G6" s="1"/>
      <c r="H6" s="1"/>
      <c r="J6" s="1"/>
      <c r="K6" s="19" t="str">
        <f>LNG!D60</f>
        <v xml:space="preserve">Skattat antal brukare </v>
      </c>
      <c r="L6" s="14"/>
      <c r="M6" s="15" t="str">
        <f>LNG!D165</f>
        <v>(Om ej ifylld, så skattar baselinemodellen ett antal)</v>
      </c>
      <c r="N6" s="1"/>
      <c r="O6" s="1"/>
      <c r="P6" s="39"/>
      <c r="Q6" s="1"/>
      <c r="R6" s="165"/>
      <c r="S6" s="15"/>
      <c r="T6" s="15"/>
      <c r="U6" s="15"/>
      <c r="V6" s="15"/>
      <c r="W6" s="1"/>
    </row>
    <row r="7" spans="1:23" customFormat="1" ht="15.75" customHeight="1" x14ac:dyDescent="0.3">
      <c r="A7" s="1"/>
      <c r="B7" s="162"/>
      <c r="C7" s="6"/>
      <c r="D7" s="6"/>
      <c r="E7" s="6"/>
      <c r="F7" s="1"/>
      <c r="G7" s="1"/>
      <c r="H7" s="1"/>
      <c r="I7" s="1"/>
      <c r="J7" s="1"/>
      <c r="K7" s="1"/>
      <c r="L7" s="1"/>
      <c r="M7" s="1"/>
      <c r="N7" s="1"/>
      <c r="O7" s="28"/>
      <c r="P7" s="28"/>
      <c r="Q7" s="29"/>
      <c r="R7" s="29"/>
      <c r="S7" s="15"/>
      <c r="T7" s="15"/>
      <c r="U7" s="15"/>
      <c r="V7" s="15"/>
      <c r="W7" s="1"/>
    </row>
    <row r="8" spans="1:23" customFormat="1" x14ac:dyDescent="0.3">
      <c r="A8" s="1"/>
      <c r="B8" s="162"/>
      <c r="C8" s="1"/>
      <c r="D8" s="1"/>
      <c r="E8" s="1"/>
      <c r="F8" s="1"/>
      <c r="G8" s="1"/>
      <c r="H8" s="1"/>
      <c r="I8" s="1"/>
      <c r="J8" s="1"/>
      <c r="K8" s="9" t="str">
        <f>LNG!D61</f>
        <v>Huskropp nummer</v>
      </c>
      <c r="L8" s="75">
        <v>1</v>
      </c>
      <c r="M8" s="1"/>
      <c r="N8" s="1"/>
      <c r="O8" s="1"/>
      <c r="P8" s="1"/>
      <c r="Q8" s="1"/>
      <c r="R8" s="1"/>
      <c r="S8" s="1"/>
      <c r="T8" s="1"/>
      <c r="U8" s="1"/>
      <c r="V8" s="1"/>
      <c r="W8" s="1"/>
    </row>
    <row r="9" spans="1:23" customFormat="1" x14ac:dyDescent="0.3">
      <c r="A9" s="1"/>
      <c r="B9" s="162"/>
      <c r="C9" s="7"/>
      <c r="D9" s="7"/>
      <c r="E9" s="8" t="str">
        <f>CONCATENATE(LNG!D24,L8," :")</f>
        <v>Huskropp no.1 :</v>
      </c>
      <c r="F9" s="168" t="str">
        <f>CONCATENATE(IF(LNG_1=LNG!B2,'CLC1'!AD22,IF(LNG_1=LNG!C2,'CLC1'!AE22,'CLC1'!AD22)),", ",IF(AND(L10&lt;&gt;LNG!B109,L10&lt;&gt;LNG!C109),CONCATENATE(L10," ",snittandel_1*100," % ",LNG!D26),LNG!D109))</f>
        <v>,  0 % snitt</v>
      </c>
      <c r="G9" s="168"/>
      <c r="H9" s="168"/>
      <c r="I9" s="1"/>
      <c r="J9" s="1"/>
      <c r="K9" s="9" t="str">
        <f>LNG!D62</f>
        <v>Antal likadana huskroppar, t.ex. radhus</v>
      </c>
      <c r="L9" s="4">
        <v>2</v>
      </c>
      <c r="M9" s="1"/>
      <c r="N9" s="1"/>
      <c r="O9" s="1"/>
      <c r="P9" s="1"/>
      <c r="Q9" s="1"/>
      <c r="R9" s="1"/>
      <c r="S9" s="1"/>
      <c r="T9" s="1"/>
      <c r="U9" s="1"/>
      <c r="V9" s="1"/>
      <c r="W9" s="1"/>
    </row>
    <row r="10" spans="1:23" customFormat="1" x14ac:dyDescent="0.3">
      <c r="A10" s="1"/>
      <c r="B10" s="162"/>
      <c r="C10" s="7"/>
      <c r="D10" s="7"/>
      <c r="E10" s="10"/>
      <c r="F10" s="10"/>
      <c r="G10" s="7"/>
      <c r="H10" s="7"/>
      <c r="I10" s="1"/>
      <c r="J10" s="1"/>
      <c r="K10" s="9" t="str">
        <f>LNG!D63</f>
        <v>Huskroppens snitt mot annan huskropp (ej för hallar)</v>
      </c>
      <c r="L10" s="14"/>
      <c r="M10" s="1"/>
      <c r="N10" s="1"/>
      <c r="O10" s="1"/>
      <c r="P10" s="1"/>
      <c r="Q10" s="1"/>
      <c r="R10" s="1"/>
      <c r="S10" s="1"/>
      <c r="T10" s="1"/>
      <c r="U10" s="1"/>
      <c r="V10" s="1"/>
      <c r="W10" s="1"/>
    </row>
    <row r="11" spans="1:23" customFormat="1" ht="16.2" x14ac:dyDescent="0.3">
      <c r="A11" s="1"/>
      <c r="B11" s="162"/>
      <c r="C11" s="7"/>
      <c r="D11" s="7"/>
      <c r="E11" s="10" t="str">
        <f>LNG!D27</f>
        <v>BTA (m2)</v>
      </c>
      <c r="F11" s="128">
        <f>'CLC1'!C1</f>
        <v>0</v>
      </c>
      <c r="G11" s="12" t="s">
        <v>7</v>
      </c>
      <c r="H11" s="7"/>
      <c r="I11" s="1"/>
      <c r="J11" s="1"/>
      <c r="K11" s="9" t="str">
        <f>LNG!D64</f>
        <v>Andel av snitt, i procent, som gränsar mot annan huskropp</v>
      </c>
      <c r="L11" s="13"/>
      <c r="M11" s="11" t="s">
        <v>378</v>
      </c>
      <c r="N11" s="1"/>
      <c r="O11" s="1"/>
      <c r="P11" s="1"/>
      <c r="Q11" s="1"/>
      <c r="R11" s="1"/>
      <c r="S11" s="1"/>
      <c r="T11" s="1"/>
      <c r="U11" s="1"/>
      <c r="V11" s="1"/>
      <c r="W11" s="1"/>
    </row>
    <row r="12" spans="1:23" customFormat="1" ht="16.2" x14ac:dyDescent="0.3">
      <c r="A12" s="1"/>
      <c r="B12" s="162"/>
      <c r="C12" s="7"/>
      <c r="D12" s="7"/>
      <c r="E12" s="10" t="str">
        <f>LNG!D28</f>
        <v>Ljus BTA (Ovan marknivå)</v>
      </c>
      <c r="F12" s="128">
        <f>'CLC1'!C3</f>
        <v>0</v>
      </c>
      <c r="G12" s="12" t="s">
        <v>9</v>
      </c>
      <c r="H12" s="7"/>
      <c r="I12" s="1"/>
      <c r="J12" s="1"/>
      <c r="K12" s="19" t="str">
        <f>LNG!D132</f>
        <v>Beskrivning av huskroppen, t.ex. mittradhus</v>
      </c>
      <c r="L12" s="14"/>
      <c r="M12" s="1"/>
      <c r="N12" s="1"/>
      <c r="O12" s="1"/>
      <c r="P12" s="1"/>
      <c r="Q12" s="1"/>
      <c r="R12" s="1"/>
      <c r="S12" s="1"/>
      <c r="T12" s="1"/>
      <c r="U12" s="1"/>
      <c r="V12" s="1"/>
      <c r="W12" s="1"/>
    </row>
    <row r="13" spans="1:23" customFormat="1" ht="16.2" x14ac:dyDescent="0.3">
      <c r="A13" s="1"/>
      <c r="B13" s="162"/>
      <c r="C13" s="7"/>
      <c r="D13" s="7"/>
      <c r="E13" s="10" t="str">
        <f>LNG!D29</f>
        <v>Mörk BTA (Under marknivå)</v>
      </c>
      <c r="F13" s="128">
        <f>'CLC1'!C2</f>
        <v>0</v>
      </c>
      <c r="G13" s="12" t="s">
        <v>9</v>
      </c>
      <c r="H13" s="7"/>
      <c r="I13" s="1"/>
      <c r="J13" s="1"/>
      <c r="K13" s="9" t="str">
        <f>LNG!D65</f>
        <v>Antal våningar helt under marknivå</v>
      </c>
      <c r="L13" s="4"/>
      <c r="M13" s="1"/>
      <c r="N13" s="1"/>
      <c r="O13" s="1"/>
      <c r="P13" s="1"/>
      <c r="Q13" s="1"/>
      <c r="R13" s="1"/>
      <c r="S13" s="1"/>
      <c r="T13" s="1"/>
      <c r="U13" s="1"/>
      <c r="V13" s="1"/>
      <c r="W13" s="1"/>
    </row>
    <row r="14" spans="1:23" customFormat="1" x14ac:dyDescent="0.3">
      <c r="A14" s="1"/>
      <c r="B14" s="162"/>
      <c r="C14" s="7"/>
      <c r="D14" s="7"/>
      <c r="E14" s="7"/>
      <c r="F14" s="7"/>
      <c r="G14" s="7"/>
      <c r="H14" s="7"/>
      <c r="I14" s="1"/>
      <c r="J14" s="1"/>
      <c r="K14" s="9" t="str">
        <f>LNG!D66</f>
        <v>Antal souterrängvåningar, se illustration t.v.</v>
      </c>
      <c r="L14" s="4"/>
      <c r="M14" s="1"/>
      <c r="N14" s="1"/>
      <c r="O14" s="1"/>
      <c r="P14" s="1"/>
      <c r="Q14" s="1"/>
      <c r="R14" s="1"/>
      <c r="S14" s="1"/>
      <c r="T14" s="1"/>
      <c r="U14" s="1"/>
      <c r="V14" s="1"/>
      <c r="W14" s="1"/>
    </row>
    <row r="15" spans="1:23" customFormat="1" x14ac:dyDescent="0.3">
      <c r="A15" s="1"/>
      <c r="B15" s="1"/>
      <c r="C15" s="1"/>
      <c r="D15" s="1"/>
      <c r="E15" s="3"/>
      <c r="F15" s="22"/>
      <c r="G15" s="23"/>
      <c r="H15" s="1"/>
      <c r="I15" s="1"/>
      <c r="J15" s="1"/>
      <c r="K15" s="9" t="str">
        <f>LNG!D67</f>
        <v>Antal våningar över högsta marknivå</v>
      </c>
      <c r="L15" s="4">
        <v>3</v>
      </c>
      <c r="M15" s="1"/>
      <c r="N15" s="1"/>
      <c r="O15" s="1"/>
      <c r="P15" s="1"/>
      <c r="Q15" s="1"/>
      <c r="R15" s="1"/>
      <c r="S15" s="1"/>
      <c r="T15" s="1"/>
      <c r="U15" s="1"/>
      <c r="V15" s="1"/>
      <c r="W15" s="1"/>
    </row>
    <row r="16" spans="1:23" customFormat="1" ht="18" customHeight="1" x14ac:dyDescent="0.3">
      <c r="A16" s="1"/>
      <c r="B16" s="1"/>
      <c r="C16" s="1"/>
      <c r="D16" s="1"/>
      <c r="E16" s="3"/>
      <c r="F16" s="22"/>
      <c r="G16" s="23"/>
      <c r="H16" s="1"/>
      <c r="I16" s="1"/>
      <c r="J16" s="1"/>
      <c r="K16" s="9" t="str">
        <f>LNG!D68</f>
        <v>Antal personhissar</v>
      </c>
      <c r="L16" s="4"/>
      <c r="M16" s="1"/>
      <c r="N16" s="1"/>
      <c r="O16" s="1"/>
      <c r="P16" s="1"/>
      <c r="Q16" s="1"/>
      <c r="R16" s="1"/>
      <c r="S16" s="1"/>
      <c r="T16" s="1"/>
      <c r="U16" s="1"/>
      <c r="V16" s="1"/>
      <c r="W16" s="1"/>
    </row>
    <row r="17" spans="1:23" customFormat="1" x14ac:dyDescent="0.3">
      <c r="A17" s="1"/>
      <c r="B17" s="1"/>
      <c r="C17" s="7"/>
      <c r="D17" s="7"/>
      <c r="E17" s="30"/>
      <c r="F17" s="31"/>
      <c r="G17" s="12"/>
      <c r="H17" s="7"/>
      <c r="I17" s="1"/>
      <c r="J17" s="1"/>
      <c r="K17" s="9" t="str">
        <f>LNG!D69</f>
        <v>Antal säng/lasthissar</v>
      </c>
      <c r="L17" s="4"/>
      <c r="M17" s="1"/>
      <c r="N17" s="1"/>
      <c r="O17" s="1"/>
      <c r="P17" s="1"/>
      <c r="Q17" s="1"/>
      <c r="R17" s="1"/>
      <c r="S17" s="1"/>
      <c r="T17" s="1"/>
      <c r="U17" s="1"/>
      <c r="V17" s="1"/>
      <c r="W17" s="1"/>
    </row>
    <row r="18" spans="1:23" customFormat="1" x14ac:dyDescent="0.3">
      <c r="A18" s="1"/>
      <c r="B18" s="1"/>
      <c r="C18" s="7" t="str">
        <f>CONCATENATE("          ",LNG!D163)</f>
        <v xml:space="preserve">          GUIDE TILL SNITT OCH SOUTERRÄNG</v>
      </c>
      <c r="D18" s="7"/>
      <c r="E18" s="7"/>
      <c r="F18" s="7"/>
      <c r="G18" s="7"/>
      <c r="H18" s="7"/>
      <c r="I18" s="1"/>
      <c r="J18" s="1"/>
      <c r="K18" s="1"/>
      <c r="L18" s="1"/>
      <c r="M18" s="1"/>
      <c r="N18" s="1"/>
      <c r="O18" s="1"/>
      <c r="P18" s="1"/>
      <c r="Q18" s="1"/>
      <c r="R18" s="1"/>
      <c r="S18" s="1"/>
      <c r="T18" s="1"/>
      <c r="U18" s="1"/>
      <c r="V18" s="1"/>
      <c r="W18" s="1"/>
    </row>
    <row r="19" spans="1:23" customFormat="1" x14ac:dyDescent="0.3">
      <c r="A19" s="1"/>
      <c r="B19" s="1"/>
      <c r="C19" s="7"/>
      <c r="D19" s="7"/>
      <c r="E19" s="7"/>
      <c r="F19" s="7"/>
      <c r="G19" s="7"/>
      <c r="H19" s="7"/>
      <c r="I19" s="1"/>
      <c r="J19" s="1"/>
      <c r="K19" s="9" t="str">
        <f>LNG!D70</f>
        <v>Takvinkel (0 om taksnitt)</v>
      </c>
      <c r="L19" s="4"/>
      <c r="M19" s="1" t="str">
        <f>LNG!D166</f>
        <v>grader</v>
      </c>
      <c r="N19" s="1"/>
      <c r="O19" s="1"/>
      <c r="P19" s="1"/>
      <c r="Q19" s="1"/>
      <c r="R19" s="1"/>
      <c r="S19" s="1"/>
      <c r="T19" s="1"/>
      <c r="U19" s="1"/>
      <c r="V19" s="1"/>
      <c r="W19" s="1"/>
    </row>
    <row r="20" spans="1:23" customFormat="1" ht="14.4" customHeight="1" x14ac:dyDescent="0.3">
      <c r="A20" s="1"/>
      <c r="B20" s="1"/>
      <c r="C20" s="7"/>
      <c r="D20" s="7"/>
      <c r="E20" s="7"/>
      <c r="F20" s="7"/>
      <c r="G20" s="7"/>
      <c r="H20" s="7"/>
      <c r="I20" s="167" t="str">
        <f>LNG!D71</f>
        <v>Taknockens höjd över högsta marknivå (småhus/förskola/hallbyggnad)</v>
      </c>
      <c r="J20" s="167"/>
      <c r="K20" s="167"/>
      <c r="L20" s="60"/>
      <c r="M20" s="1" t="s">
        <v>17</v>
      </c>
      <c r="N20" s="1"/>
      <c r="O20" s="1"/>
      <c r="P20" s="1"/>
      <c r="Q20" s="1"/>
      <c r="R20" s="1"/>
      <c r="S20" s="1"/>
      <c r="T20" s="1"/>
      <c r="U20" s="1"/>
      <c r="V20" s="1"/>
      <c r="W20" s="1"/>
    </row>
    <row r="21" spans="1:23" customFormat="1" ht="26.4" customHeight="1" x14ac:dyDescent="0.3">
      <c r="A21" s="1"/>
      <c r="B21" s="1"/>
      <c r="C21" s="169"/>
      <c r="D21" s="169"/>
      <c r="E21" s="169"/>
      <c r="F21" s="170"/>
      <c r="G21" s="170"/>
      <c r="H21" s="170"/>
      <c r="I21" s="167"/>
      <c r="J21" s="167"/>
      <c r="K21" s="167"/>
      <c r="L21" s="1"/>
      <c r="M21" s="1"/>
      <c r="N21" s="1"/>
      <c r="O21" s="1"/>
      <c r="P21" s="1"/>
      <c r="Q21" s="1"/>
      <c r="R21" s="1"/>
      <c r="S21" s="1"/>
      <c r="T21" s="1"/>
      <c r="U21" s="1"/>
      <c r="V21" s="1"/>
      <c r="W21" s="1"/>
    </row>
    <row r="22" spans="1:23" customFormat="1" x14ac:dyDescent="0.3">
      <c r="A22" s="1"/>
      <c r="B22" s="1"/>
      <c r="C22" s="169"/>
      <c r="D22" s="169"/>
      <c r="E22" s="169"/>
      <c r="F22" s="170"/>
      <c r="G22" s="170"/>
      <c r="H22" s="170"/>
      <c r="I22" s="1"/>
      <c r="J22" s="1"/>
      <c r="K22" s="33" t="str">
        <f>LNG!D72</f>
        <v>Fasadtyp 1 verksamhet/boende</v>
      </c>
      <c r="L22" s="14"/>
      <c r="M22" s="1"/>
      <c r="N22" s="1"/>
      <c r="O22" s="1"/>
      <c r="P22" s="1"/>
      <c r="Q22" s="1"/>
      <c r="R22" s="1"/>
      <c r="S22" s="1"/>
      <c r="T22" s="1"/>
      <c r="U22" s="1"/>
      <c r="V22" s="1"/>
      <c r="W22" s="1"/>
    </row>
    <row r="23" spans="1:23" customFormat="1" x14ac:dyDescent="0.3">
      <c r="A23" s="1"/>
      <c r="B23" s="1"/>
      <c r="C23" s="169"/>
      <c r="D23" s="169"/>
      <c r="E23" s="169"/>
      <c r="F23" s="170"/>
      <c r="G23" s="170"/>
      <c r="H23" s="170"/>
      <c r="I23" s="1"/>
      <c r="J23" s="1"/>
      <c r="K23" s="33" t="str">
        <f>LNG!D73</f>
        <v>Fasadtyp 1:s andel av fasad</v>
      </c>
      <c r="L23" s="13"/>
      <c r="M23" s="1" t="s">
        <v>378</v>
      </c>
      <c r="N23" s="1"/>
      <c r="O23" s="1"/>
      <c r="P23" s="1"/>
      <c r="Q23" s="1"/>
      <c r="R23" s="1"/>
      <c r="S23" s="1"/>
      <c r="T23" s="1"/>
      <c r="U23" s="1"/>
      <c r="V23" s="1"/>
      <c r="W23" s="1"/>
    </row>
    <row r="24" spans="1:23" customFormat="1" x14ac:dyDescent="0.3">
      <c r="A24" s="1"/>
      <c r="B24" s="1"/>
      <c r="C24" s="169"/>
      <c r="D24" s="169"/>
      <c r="E24" s="169"/>
      <c r="F24" s="170"/>
      <c r="G24" s="170"/>
      <c r="H24" s="170"/>
      <c r="I24" s="1"/>
      <c r="J24" s="1"/>
      <c r="K24" s="33" t="str">
        <f>LNG!D74</f>
        <v>Fasadtyp 2 verksamhet/boende</v>
      </c>
      <c r="L24" s="14"/>
      <c r="M24" s="1"/>
      <c r="N24" s="1"/>
      <c r="O24" s="1"/>
      <c r="P24" s="1"/>
      <c r="Q24" s="1"/>
      <c r="R24" s="1"/>
      <c r="S24" s="1"/>
      <c r="T24" s="1"/>
      <c r="U24" s="1"/>
      <c r="V24" s="1"/>
      <c r="W24" s="1"/>
    </row>
    <row r="25" spans="1:23" customFormat="1" x14ac:dyDescent="0.3">
      <c r="A25" s="1"/>
      <c r="B25" s="1"/>
      <c r="C25" s="169"/>
      <c r="D25" s="169"/>
      <c r="E25" s="169"/>
      <c r="F25" s="170"/>
      <c r="G25" s="170"/>
      <c r="H25" s="170"/>
      <c r="I25" s="1"/>
      <c r="J25" s="1"/>
      <c r="K25" s="33" t="str">
        <f>LNG!D75</f>
        <v>Fasadtyp 2:s andel av fasad</v>
      </c>
      <c r="L25" s="13"/>
      <c r="M25" s="1" t="s">
        <v>378</v>
      </c>
      <c r="N25" s="1"/>
      <c r="O25" s="1"/>
      <c r="P25" s="1"/>
      <c r="Q25" s="1"/>
      <c r="R25" s="1"/>
      <c r="S25" s="1"/>
      <c r="T25" s="1"/>
      <c r="U25" s="1"/>
      <c r="V25" s="1"/>
      <c r="W25" s="1"/>
    </row>
    <row r="26" spans="1:23" customFormat="1" x14ac:dyDescent="0.3">
      <c r="A26" s="1"/>
      <c r="B26" s="1"/>
      <c r="C26" s="169"/>
      <c r="D26" s="169"/>
      <c r="E26" s="169"/>
      <c r="F26" s="170"/>
      <c r="G26" s="170"/>
      <c r="H26" s="170"/>
      <c r="I26" s="1"/>
      <c r="J26" s="1"/>
      <c r="K26" s="33" t="str">
        <f>LNG!D76</f>
        <v>Fasadtyp 3 verksamhet/boende</v>
      </c>
      <c r="L26" s="14"/>
      <c r="M26" s="1"/>
      <c r="N26" s="1"/>
      <c r="O26" s="1"/>
      <c r="P26" s="1"/>
      <c r="Q26" s="1"/>
      <c r="R26" s="1"/>
      <c r="S26" s="1"/>
      <c r="T26" s="1"/>
      <c r="U26" s="1"/>
      <c r="V26" s="1"/>
      <c r="W26" s="1"/>
    </row>
    <row r="27" spans="1:23" customFormat="1" x14ac:dyDescent="0.3">
      <c r="A27" s="1"/>
      <c r="B27" s="1"/>
      <c r="C27" s="169"/>
      <c r="D27" s="169"/>
      <c r="E27" s="169"/>
      <c r="F27" s="170"/>
      <c r="G27" s="170"/>
      <c r="H27" s="170"/>
      <c r="I27" s="1"/>
      <c r="J27" s="1"/>
      <c r="K27" s="33" t="str">
        <f>LNG!D77</f>
        <v>Fasadtyp 3:s andel av fasad</v>
      </c>
      <c r="L27" s="13"/>
      <c r="M27" s="1" t="s">
        <v>378</v>
      </c>
      <c r="N27" s="1"/>
      <c r="O27" s="1"/>
      <c r="P27" s="1"/>
      <c r="Q27" s="1"/>
      <c r="R27" s="1"/>
      <c r="S27" s="1"/>
      <c r="T27" s="1"/>
      <c r="U27" s="1"/>
      <c r="V27" s="1"/>
      <c r="W27" s="1"/>
    </row>
    <row r="28" spans="1:23" customFormat="1" x14ac:dyDescent="0.3">
      <c r="A28" s="1"/>
      <c r="B28" s="1"/>
      <c r="C28" s="169"/>
      <c r="D28" s="169"/>
      <c r="E28" s="169"/>
      <c r="F28" s="170"/>
      <c r="G28" s="170"/>
      <c r="H28" s="170"/>
      <c r="I28" s="1"/>
      <c r="J28" s="1"/>
      <c r="K28" s="1"/>
      <c r="L28" s="1"/>
      <c r="M28" s="1"/>
      <c r="N28" s="1"/>
      <c r="O28" s="1"/>
      <c r="P28" s="1"/>
      <c r="Q28" s="1"/>
      <c r="R28" s="1"/>
      <c r="S28" s="1"/>
      <c r="T28" s="1"/>
      <c r="U28" s="1"/>
      <c r="V28" s="1"/>
      <c r="W28" s="1"/>
    </row>
    <row r="29" spans="1:23" customFormat="1" x14ac:dyDescent="0.3">
      <c r="A29" s="1"/>
      <c r="B29" s="1"/>
      <c r="C29" s="169"/>
      <c r="D29" s="169"/>
      <c r="E29" s="169"/>
      <c r="F29" s="170"/>
      <c r="G29" s="170"/>
      <c r="H29" s="170"/>
      <c r="I29" s="1"/>
      <c r="J29" s="1"/>
      <c r="K29" s="33" t="str">
        <f>LNG!D78</f>
        <v>Fasadtyp 1 garage ovan mark</v>
      </c>
      <c r="L29" s="14"/>
      <c r="M29" s="1"/>
      <c r="N29" s="1"/>
      <c r="O29" s="1"/>
      <c r="P29" s="1"/>
      <c r="Q29" s="1"/>
      <c r="R29" s="1"/>
      <c r="S29" s="1"/>
      <c r="T29" s="1"/>
      <c r="U29" s="1"/>
      <c r="V29" s="1"/>
      <c r="W29" s="1"/>
    </row>
    <row r="30" spans="1:23" customFormat="1" x14ac:dyDescent="0.3">
      <c r="A30" s="1"/>
      <c r="B30" s="1"/>
      <c r="C30" s="7"/>
      <c r="D30" s="7"/>
      <c r="E30" s="10"/>
      <c r="F30" s="170"/>
      <c r="G30" s="170"/>
      <c r="H30" s="170"/>
      <c r="I30" s="1"/>
      <c r="J30" s="1"/>
      <c r="K30" s="33" t="str">
        <f>LNG!D79</f>
        <v>Fasadtyp 1:s andel av garagefasad</v>
      </c>
      <c r="L30" s="13"/>
      <c r="M30" s="1" t="s">
        <v>378</v>
      </c>
      <c r="N30" s="1"/>
      <c r="O30" s="1"/>
      <c r="P30" s="1"/>
      <c r="Q30" s="1"/>
      <c r="R30" s="1"/>
      <c r="S30" s="1"/>
      <c r="T30" s="1"/>
      <c r="U30" s="1"/>
      <c r="V30" s="1"/>
      <c r="W30" s="1"/>
    </row>
    <row r="31" spans="1:23" customFormat="1" x14ac:dyDescent="0.3">
      <c r="A31" s="1"/>
      <c r="B31" s="1"/>
      <c r="C31" s="7"/>
      <c r="D31" s="7"/>
      <c r="E31" s="10"/>
      <c r="F31" s="170"/>
      <c r="G31" s="170"/>
      <c r="H31" s="170"/>
      <c r="I31" s="1"/>
      <c r="J31" s="1"/>
      <c r="K31" s="33" t="str">
        <f>LNG!D80</f>
        <v>Fasadtyp 2 garage ovan mark</v>
      </c>
      <c r="L31" s="14"/>
      <c r="M31" s="1"/>
      <c r="N31" s="1"/>
      <c r="O31" s="1"/>
      <c r="P31" s="1"/>
      <c r="Q31" s="1"/>
      <c r="R31" s="1"/>
      <c r="S31" s="1"/>
      <c r="T31" s="1"/>
      <c r="U31" s="1"/>
      <c r="V31" s="1"/>
      <c r="W31" s="1"/>
    </row>
    <row r="32" spans="1:23" customFormat="1" x14ac:dyDescent="0.3">
      <c r="A32" s="1"/>
      <c r="B32" s="1"/>
      <c r="C32" s="7"/>
      <c r="D32" s="7"/>
      <c r="E32" s="10"/>
      <c r="F32" s="32"/>
      <c r="G32" s="12"/>
      <c r="H32" s="7"/>
      <c r="I32" s="1"/>
      <c r="J32" s="1"/>
      <c r="K32" s="33" t="str">
        <f>LNG!D81</f>
        <v>Fasadtyp 2:s andel av garagefasad</v>
      </c>
      <c r="L32" s="13"/>
      <c r="M32" s="1" t="s">
        <v>378</v>
      </c>
      <c r="N32" s="1"/>
      <c r="O32" s="1"/>
      <c r="P32" s="1"/>
      <c r="Q32" s="1"/>
      <c r="R32" s="1"/>
      <c r="S32" s="1"/>
      <c r="T32" s="1"/>
      <c r="U32" s="1"/>
      <c r="V32" s="1"/>
      <c r="W32" s="1"/>
    </row>
    <row r="33" spans="1:23" customFormat="1" x14ac:dyDescent="0.3">
      <c r="A33" s="1"/>
      <c r="B33" s="1"/>
      <c r="C33" s="7"/>
      <c r="D33" s="7"/>
      <c r="E33" s="10"/>
      <c r="F33" s="32"/>
      <c r="G33" s="12"/>
      <c r="H33" s="7"/>
      <c r="I33" s="1"/>
      <c r="J33" s="1"/>
      <c r="K33" s="9"/>
      <c r="L33" s="9"/>
      <c r="M33" s="1"/>
      <c r="N33" s="1"/>
      <c r="O33" s="1"/>
      <c r="P33" s="1"/>
      <c r="Q33" s="1"/>
      <c r="R33" s="1"/>
      <c r="S33" s="1"/>
      <c r="T33" s="1"/>
      <c r="U33" s="1"/>
      <c r="V33" s="1"/>
      <c r="W33" s="1"/>
    </row>
    <row r="34" spans="1:23" customFormat="1" ht="16.2" x14ac:dyDescent="0.3">
      <c r="A34" s="1"/>
      <c r="B34" s="1"/>
      <c r="C34" s="171" t="str">
        <f>LNG!D183</f>
        <v>Ett souterrängplan kan ha en del helt ovan mark, en del som har  50% procent ovan och 50% procent under mark, och en del som är helt under mark, se bild ovan.</v>
      </c>
      <c r="D34" s="171"/>
      <c r="E34" s="171"/>
      <c r="F34" s="171"/>
      <c r="G34" s="171"/>
      <c r="H34" s="171"/>
      <c r="I34" s="1"/>
      <c r="K34" s="33" t="str">
        <f>LNG!D82</f>
        <v>Utanpåliggande balkong/loftgångsyta totalt</v>
      </c>
      <c r="L34" s="64">
        <f>SUM(C69:V69)</f>
        <v>0</v>
      </c>
      <c r="M34" s="1" t="s">
        <v>9</v>
      </c>
      <c r="N34" s="1"/>
      <c r="O34" s="1"/>
      <c r="P34" s="1"/>
      <c r="Q34" s="1"/>
      <c r="R34" s="1"/>
      <c r="S34" s="1"/>
      <c r="T34" s="1"/>
      <c r="U34" s="1"/>
      <c r="V34" s="1"/>
      <c r="W34" s="1"/>
    </row>
    <row r="35" spans="1:23" customFormat="1" x14ac:dyDescent="0.3">
      <c r="A35" s="1"/>
      <c r="B35" s="1"/>
      <c r="C35" s="171"/>
      <c r="D35" s="171"/>
      <c r="E35" s="171"/>
      <c r="F35" s="171"/>
      <c r="G35" s="171"/>
      <c r="H35" s="171"/>
      <c r="I35" s="1"/>
      <c r="J35" s="1"/>
      <c r="K35" s="33" t="str">
        <f>LNG!D83</f>
        <v>Bottenplatta tjocklek betong</v>
      </c>
      <c r="L35" s="61"/>
      <c r="M35" s="1" t="s">
        <v>17</v>
      </c>
      <c r="N35" s="1"/>
      <c r="O35" s="1"/>
      <c r="P35" s="1"/>
      <c r="Q35" s="1"/>
      <c r="R35" s="1"/>
      <c r="S35" s="1"/>
      <c r="T35" s="1"/>
      <c r="U35" s="1"/>
      <c r="V35" s="1"/>
      <c r="W35" s="1"/>
    </row>
    <row r="36" spans="1:23" customFormat="1" x14ac:dyDescent="0.3">
      <c r="A36" s="1"/>
      <c r="B36" s="1"/>
      <c r="C36" s="171"/>
      <c r="D36" s="171"/>
      <c r="E36" s="171"/>
      <c r="F36" s="171"/>
      <c r="G36" s="171"/>
      <c r="H36" s="171"/>
      <c r="I36" s="1"/>
      <c r="J36" s="1"/>
      <c r="K36" s="33" t="str">
        <f>LNG!D84</f>
        <v>Armering i bottenplatta</v>
      </c>
      <c r="L36" s="62"/>
      <c r="M36" s="1" t="s">
        <v>26</v>
      </c>
      <c r="N36" s="1"/>
      <c r="O36" s="1"/>
      <c r="P36" s="1"/>
      <c r="Q36" s="1"/>
      <c r="R36" s="1"/>
      <c r="S36" s="1"/>
      <c r="T36" s="1"/>
      <c r="U36" s="1"/>
      <c r="V36" s="1"/>
      <c r="W36" s="1"/>
    </row>
    <row r="37" spans="1:23" customFormat="1" x14ac:dyDescent="0.3">
      <c r="A37" s="1"/>
      <c r="B37" s="1"/>
      <c r="C37" s="171"/>
      <c r="D37" s="171"/>
      <c r="E37" s="171"/>
      <c r="F37" s="171"/>
      <c r="G37" s="171"/>
      <c r="H37" s="171"/>
      <c r="I37" s="1"/>
      <c r="J37" s="1"/>
      <c r="K37" s="33" t="str">
        <f>LNG!D85</f>
        <v>Pålning mängd material</v>
      </c>
      <c r="L37" s="63"/>
      <c r="M37" s="36" t="s">
        <v>27</v>
      </c>
      <c r="N37" s="1"/>
      <c r="O37" s="1"/>
      <c r="P37" s="1"/>
      <c r="Q37" s="1"/>
      <c r="R37" s="1"/>
      <c r="S37" s="1"/>
      <c r="T37" s="1"/>
      <c r="U37" s="1"/>
      <c r="V37" s="1"/>
      <c r="W37" s="1"/>
    </row>
    <row r="38" spans="1:23" customFormat="1" ht="15" customHeight="1" x14ac:dyDescent="0.3">
      <c r="A38" s="1"/>
      <c r="B38" s="1"/>
      <c r="C38" s="166"/>
      <c r="D38" s="166"/>
      <c r="E38" s="166"/>
      <c r="F38" s="166"/>
      <c r="G38" s="166"/>
      <c r="H38" s="166"/>
      <c r="I38" s="1"/>
      <c r="J38" s="1"/>
      <c r="K38" s="33" t="str">
        <f>LNG!D86</f>
        <v>Material pålar</v>
      </c>
      <c r="L38" s="14"/>
      <c r="M38" s="1"/>
      <c r="N38" s="1"/>
      <c r="O38" s="1"/>
      <c r="P38" s="1"/>
      <c r="Q38" s="1"/>
      <c r="R38" s="1"/>
      <c r="S38" s="1"/>
      <c r="T38" s="1"/>
      <c r="U38" s="1"/>
      <c r="V38" s="1"/>
      <c r="W38" s="1"/>
    </row>
    <row r="39" spans="1:23" customFormat="1" x14ac:dyDescent="0.3">
      <c r="A39" s="1"/>
      <c r="B39" s="1"/>
      <c r="C39" s="166"/>
      <c r="D39" s="166"/>
      <c r="E39" s="166"/>
      <c r="F39" s="166"/>
      <c r="G39" s="166"/>
      <c r="H39" s="166"/>
      <c r="I39" s="9"/>
      <c r="J39" s="1"/>
      <c r="K39" s="33" t="str">
        <f>LNG!D87</f>
        <v>Stag och förankringar (stål)</v>
      </c>
      <c r="L39" s="14"/>
      <c r="M39" s="1" t="s">
        <v>27</v>
      </c>
      <c r="N39" s="1"/>
      <c r="O39" s="1"/>
      <c r="P39" s="1"/>
      <c r="Q39" s="1"/>
      <c r="R39" s="1"/>
      <c r="S39" s="1"/>
      <c r="T39" s="1"/>
      <c r="U39" s="1"/>
      <c r="V39" s="1"/>
      <c r="W39" s="1"/>
    </row>
    <row r="40" spans="1:23" customFormat="1" ht="16.2" x14ac:dyDescent="0.3">
      <c r="A40" s="1"/>
      <c r="B40" s="1"/>
      <c r="C40" s="166"/>
      <c r="D40" s="166"/>
      <c r="E40" s="166"/>
      <c r="F40" s="166"/>
      <c r="G40" s="166"/>
      <c r="H40" s="166"/>
      <c r="I40" s="9"/>
      <c r="J40" s="1"/>
      <c r="K40" s="33" t="str">
        <f>LNG!D88</f>
        <v>Övrigt fundament betong, inkl. ev. betongsockel</v>
      </c>
      <c r="L40" s="62"/>
      <c r="M40" s="1" t="s">
        <v>29</v>
      </c>
      <c r="N40" s="1"/>
      <c r="O40" s="1"/>
      <c r="P40" s="1"/>
      <c r="Q40" s="1"/>
      <c r="R40" s="1"/>
      <c r="S40" s="1"/>
      <c r="T40" s="1"/>
      <c r="U40" s="1"/>
      <c r="V40" s="1"/>
      <c r="W40" s="1"/>
    </row>
    <row r="41" spans="1:23" customFormat="1" x14ac:dyDescent="0.3">
      <c r="A41" s="1"/>
      <c r="B41" s="1"/>
      <c r="C41" s="166"/>
      <c r="D41" s="166"/>
      <c r="E41" s="166"/>
      <c r="F41" s="166"/>
      <c r="G41" s="166"/>
      <c r="H41" s="166"/>
      <c r="I41" s="9"/>
      <c r="J41" s="1"/>
      <c r="K41" s="1"/>
      <c r="L41" s="1"/>
      <c r="M41" s="1"/>
      <c r="N41" s="1"/>
      <c r="O41" s="1"/>
      <c r="P41" s="1"/>
      <c r="Q41" s="1"/>
      <c r="R41" s="1"/>
      <c r="S41" s="1"/>
      <c r="T41" s="1"/>
      <c r="U41" s="1"/>
      <c r="V41" s="1"/>
      <c r="W41" s="1"/>
    </row>
    <row r="42" spans="1:23" customFormat="1" x14ac:dyDescent="0.3">
      <c r="A42" s="1"/>
      <c r="B42" s="1"/>
      <c r="C42" s="166"/>
      <c r="D42" s="166"/>
      <c r="E42" s="166"/>
      <c r="F42" s="166"/>
      <c r="G42" s="166"/>
      <c r="H42" s="166"/>
      <c r="I42" s="9"/>
      <c r="J42" s="1"/>
      <c r="K42" s="33" t="str">
        <f>LNG!D89</f>
        <v>Max antal samtida matgäster i verksamheten "restaurang/matsal"</v>
      </c>
      <c r="L42" s="37"/>
      <c r="M42" s="1"/>
      <c r="N42" s="1"/>
      <c r="O42" s="1"/>
      <c r="P42" s="1"/>
      <c r="Q42" s="1"/>
      <c r="R42" s="1"/>
      <c r="S42" s="1"/>
      <c r="T42" s="1"/>
      <c r="U42" s="1"/>
      <c r="V42" s="1"/>
      <c r="W42" s="1"/>
    </row>
    <row r="43" spans="1:23" customFormat="1" x14ac:dyDescent="0.3">
      <c r="A43" s="1"/>
      <c r="B43" s="1"/>
      <c r="C43" s="166"/>
      <c r="D43" s="166"/>
      <c r="E43" s="166"/>
      <c r="F43" s="166"/>
      <c r="G43" s="166"/>
      <c r="H43" s="166"/>
      <c r="I43" s="9"/>
      <c r="J43" s="1"/>
      <c r="K43" s="33" t="str">
        <f>LNG!D90</f>
        <v>Fläktrum ovanpå tak (ej del av BTA)</v>
      </c>
      <c r="L43" s="4"/>
      <c r="M43" s="1"/>
      <c r="N43" s="1"/>
      <c r="O43" s="1"/>
      <c r="P43" s="1"/>
      <c r="Q43" s="1"/>
      <c r="R43" s="1"/>
      <c r="S43" s="1"/>
      <c r="T43" s="1"/>
      <c r="U43" s="1"/>
      <c r="V43" s="1"/>
      <c r="W43" s="1"/>
    </row>
    <row r="44" spans="1:23" customFormat="1" x14ac:dyDescent="0.3">
      <c r="A44" s="1"/>
      <c r="B44" s="1"/>
      <c r="C44" s="166"/>
      <c r="D44" s="166"/>
      <c r="E44" s="166"/>
      <c r="F44" s="166"/>
      <c r="G44" s="166"/>
      <c r="H44" s="166"/>
      <c r="I44" s="9"/>
      <c r="J44" s="1"/>
      <c r="K44" s="1"/>
      <c r="L44" s="1"/>
      <c r="M44" s="1"/>
      <c r="N44" s="1"/>
      <c r="O44" s="1"/>
      <c r="P44" s="1"/>
      <c r="Q44" s="1"/>
      <c r="R44" s="1"/>
      <c r="S44" s="1"/>
      <c r="T44" s="1"/>
      <c r="U44" s="1"/>
      <c r="V44" s="1"/>
      <c r="W44" s="1"/>
    </row>
    <row r="45" spans="1:23" customFormat="1" x14ac:dyDescent="0.3">
      <c r="A45" s="1"/>
      <c r="B45" s="1"/>
      <c r="C45" s="166"/>
      <c r="D45" s="166"/>
      <c r="E45" s="166"/>
      <c r="F45" s="166"/>
      <c r="G45" s="166"/>
      <c r="H45" s="166"/>
      <c r="I45" s="9"/>
      <c r="J45" s="1"/>
      <c r="K45" s="9"/>
      <c r="L45" s="139"/>
      <c r="M45" s="1"/>
      <c r="N45" s="1"/>
      <c r="O45" s="1"/>
      <c r="P45" s="1"/>
      <c r="Q45" s="1"/>
      <c r="R45" s="1"/>
      <c r="S45" s="1"/>
      <c r="T45" s="1"/>
      <c r="U45" s="1"/>
      <c r="V45" s="1"/>
      <c r="W45" s="1"/>
    </row>
    <row r="46" spans="1:23" customFormat="1" ht="30" customHeight="1" x14ac:dyDescent="0.3">
      <c r="A46" s="1"/>
      <c r="B46" s="1"/>
      <c r="C46" s="166"/>
      <c r="D46" s="166"/>
      <c r="E46" s="166"/>
      <c r="F46" s="166"/>
      <c r="G46" s="166"/>
      <c r="H46" s="166"/>
      <c r="I46" s="9"/>
      <c r="J46" s="1"/>
      <c r="K46" s="1"/>
      <c r="L46" s="33"/>
      <c r="M46" s="1"/>
      <c r="N46" s="1"/>
      <c r="O46" s="1"/>
      <c r="P46" s="1"/>
      <c r="Q46" s="1"/>
      <c r="R46" s="1"/>
      <c r="S46" s="1"/>
      <c r="T46" s="1"/>
      <c r="U46" s="1"/>
      <c r="V46" s="1"/>
      <c r="W46" s="1"/>
    </row>
    <row r="47" spans="1:23" customFormat="1" x14ac:dyDescent="0.3">
      <c r="A47" s="1"/>
      <c r="B47" s="1"/>
      <c r="C47" s="38"/>
      <c r="D47" s="38"/>
      <c r="E47" s="38"/>
      <c r="F47" s="38"/>
      <c r="G47" s="38"/>
      <c r="H47" s="38"/>
      <c r="I47" s="9"/>
      <c r="J47" s="1"/>
      <c r="K47" s="1"/>
      <c r="L47" s="33"/>
      <c r="M47" s="1"/>
      <c r="N47" s="1"/>
      <c r="O47" s="1"/>
      <c r="P47" s="1"/>
      <c r="Q47" s="1"/>
      <c r="R47" s="1"/>
      <c r="S47" s="1"/>
      <c r="T47" s="1"/>
      <c r="U47" s="1"/>
      <c r="V47" s="1"/>
      <c r="W47" s="1"/>
    </row>
    <row r="48" spans="1:23" customFormat="1" x14ac:dyDescent="0.3">
      <c r="A48" s="1"/>
      <c r="B48" s="1"/>
      <c r="C48" s="1"/>
      <c r="D48" s="25"/>
      <c r="E48" s="3"/>
      <c r="F48" s="26"/>
      <c r="G48" s="26"/>
      <c r="H48" s="1"/>
      <c r="I48" s="1"/>
      <c r="J48" s="1"/>
      <c r="K48" s="1"/>
      <c r="L48" s="1"/>
      <c r="M48" s="1"/>
      <c r="N48" s="1"/>
      <c r="O48" s="1"/>
      <c r="P48" s="1"/>
      <c r="Q48" s="1"/>
      <c r="R48" s="1"/>
      <c r="S48" s="1"/>
      <c r="T48" s="1"/>
      <c r="U48" s="1"/>
      <c r="V48" s="1"/>
      <c r="W48" s="1"/>
    </row>
    <row r="49" spans="1:30" customFormat="1" x14ac:dyDescent="0.3">
      <c r="A49" s="1"/>
      <c r="B49" s="1"/>
      <c r="C49" s="15" t="str">
        <f>LNG!D46</f>
        <v>BTA (m2) fördelad på typ av verksamhet/boende, U. M.= UNDER MARK, O. M. = OVAN MARK. Garage under mark och/eller över mark förs in i raden för garage. Verksamhetsplan ovan hallplan i hallbyggnad läggs in som plan ovan hallplanet. Ta bort BTA värden i grå fält nedan, de används inte för beräkning - men förvillar annars på utskrift.</v>
      </c>
      <c r="D49" s="16"/>
      <c r="E49" s="16"/>
      <c r="F49" s="16"/>
      <c r="G49" s="16"/>
      <c r="H49" s="1"/>
      <c r="I49" s="16"/>
      <c r="J49" s="16"/>
      <c r="K49" s="16"/>
      <c r="L49" s="16"/>
      <c r="M49" s="16"/>
      <c r="N49" s="16"/>
      <c r="O49" s="1"/>
      <c r="P49" s="1"/>
      <c r="Q49" s="1"/>
      <c r="R49" s="1"/>
      <c r="S49" s="1"/>
      <c r="T49" s="1"/>
      <c r="U49" s="1"/>
      <c r="V49" s="1"/>
      <c r="W49" s="1"/>
    </row>
    <row r="50" spans="1:30" customFormat="1" x14ac:dyDescent="0.3">
      <c r="A50" s="1"/>
      <c r="B50" s="1"/>
      <c r="C50" s="15" t="str">
        <f>IF($L$13&gt;0,LNG!D47,IF($L$14&gt;0,LNG!D48,LNG!D51))</f>
        <v>MARKPLAN</v>
      </c>
      <c r="D50" s="15" t="str">
        <f>IF(D51&lt;&gt;"",IF(D51=0,LNG!$D$51,IF(D51&gt;0,LNG!$D$52,IF(D51&lt;0,IF(D51&gt;=-SOUTERRÄNG_VÅNINGAR,IF(C50=LNG!$D$48,LNG!$D$49,IF(C50=LNG!$D$49,LNG!$D$50,LNG!$D$48)),LNG!$D$47)))),"")</f>
        <v>O. M.</v>
      </c>
      <c r="E50" s="15" t="str">
        <f>IF(E51&lt;&gt;"",IF(E51=0,LNG!$D$51,IF(E51&gt;0,LNG!$D$52,IF(E51&lt;0,IF(E51&gt;=-SOUTERRÄNG_VÅNINGAR,IF(D50=LNG!$D$48,LNG!$D$49,IF(D50=LNG!$D$49,LNG!$D$50,LNG!$D$48)),LNG!$D$47)))),"")</f>
        <v>O. M.</v>
      </c>
      <c r="F50" s="15" t="str">
        <f>IF(F51&lt;&gt;"",IF(F51=0,LNG!$D$51,IF(F51&gt;0,LNG!$D$52,IF(F51&lt;0,IF(F51&gt;=-SOUTERRÄNG_VÅNINGAR,IF(E50=LNG!$D$48,LNG!$D$49,IF(E50=LNG!$D$49,LNG!$D$50,LNG!$D$48)),LNG!$D$47)))),"")</f>
        <v/>
      </c>
      <c r="G50" s="15" t="str">
        <f>IF(G51&lt;&gt;"",IF(G51=0,LNG!$D$51,IF(G51&gt;0,LNG!$D$52,IF(G51&lt;0,IF(G51&gt;=-SOUTERRÄNG_VÅNINGAR,IF(F50=LNG!$D$48,LNG!$D$49,IF(F50=LNG!$D$49,LNG!$D$50,LNG!$D$48)),LNG!$D$47)))),"")</f>
        <v/>
      </c>
      <c r="H50" s="15" t="str">
        <f>IF(H51&lt;&gt;"",IF(H51=0,LNG!$D$51,IF(H51&gt;0,LNG!$D$52,IF(H51&lt;0,IF(H51&gt;=-SOUTERRÄNG_VÅNINGAR,IF(G50=LNG!$D$48,LNG!$D$49,IF(G50=LNG!$D$49,LNG!$D$50,LNG!$D$48)),LNG!$D$47)))),"")</f>
        <v/>
      </c>
      <c r="I50" s="15" t="str">
        <f>IF(I51&lt;&gt;"",IF(I51=0,LNG!$D$51,IF(I51&gt;0,LNG!$D$52,IF(I51&lt;0,IF(I51&gt;=-SOUTERRÄNG_VÅNINGAR,IF(H50=LNG!$D$48,LNG!$D$49,IF(H50=LNG!$D$49,LNG!$D$50,LNG!$D$48)),LNG!$D$47)))),"")</f>
        <v/>
      </c>
      <c r="J50" s="15" t="str">
        <f>IF(J51&lt;&gt;"",IF(J51=0,LNG!$D$51,IF(J51&gt;0,LNG!$D$52,IF(J51&lt;0,IF(J51&gt;=-SOUTERRÄNG_VÅNINGAR,IF(I50=LNG!$D$48,LNG!$D$49,IF(I50=LNG!$D$49,LNG!$D$50,LNG!$D$48)),LNG!$D$47)))),"")</f>
        <v/>
      </c>
      <c r="K50" s="15" t="str">
        <f>IF(K51&lt;&gt;"",IF(K51=0,LNG!$D$51,IF(K51&gt;0,LNG!$D$52,IF(K51&lt;0,IF(K51&gt;=-SOUTERRÄNG_VÅNINGAR,IF(J50=LNG!$D$48,LNG!$D$49,IF(J50=LNG!$D$49,LNG!$D$50,LNG!$D$48)),LNG!$D$47)))),"")</f>
        <v/>
      </c>
      <c r="L50" s="15" t="str">
        <f>IF(L51&lt;&gt;"",IF(L51=0,LNG!$D$51,IF(L51&gt;0,LNG!$D$52,IF(L51&lt;0,IF(L51&gt;=-SOUTERRÄNG_VÅNINGAR,IF(K50=LNG!$D$48,LNG!$D$49,IF(K50=LNG!$D$49,LNG!$D$50,LNG!$D$48)),LNG!$D$47)))),"")</f>
        <v/>
      </c>
      <c r="M50" s="15" t="str">
        <f>IF(M51&lt;&gt;"",IF(M51=0,LNG!$D$51,IF(M51&gt;0,LNG!$D$52,IF(M51&lt;0,IF(M51&gt;=-SOUTERRÄNG_VÅNINGAR,IF(L50=LNG!$D$48,LNG!$D$49,IF(L50=LNG!$D$49,LNG!$D$50,LNG!$D$48)),LNG!$D$47)))),"")</f>
        <v/>
      </c>
      <c r="N50" s="15" t="str">
        <f>IF(N51&lt;&gt;"",IF(N51=0,LNG!$D$51,IF(N51&gt;0,LNG!$D$52,IF(N51&lt;0,IF(N51&gt;=-SOUTERRÄNG_VÅNINGAR,IF(M50=LNG!$D$48,LNG!$D$49,IF(M50=LNG!$D$49,LNG!$D$50,LNG!$D$48)),LNG!$D$47)))),"")</f>
        <v/>
      </c>
      <c r="O50" s="15" t="str">
        <f>IF(O51&lt;&gt;"",IF(O51=0,LNG!$D$51,IF(O51&gt;0,LNG!$D$52,IF(O51&lt;0,IF(O51&gt;=-SOUTERRÄNG_VÅNINGAR,IF(N50=LNG!$D$48,LNG!$D$49,IF(N50=LNG!$D$49,LNG!$D$50,LNG!$D$48)),LNG!$D$47)))),"")</f>
        <v/>
      </c>
      <c r="P50" s="15" t="str">
        <f>IF(P51&lt;&gt;"",IF(P51=0,LNG!$D$51,IF(P51&gt;0,LNG!$D$52,IF(P51&lt;0,IF(P51&gt;=-SOUTERRÄNG_VÅNINGAR,IF(O50=LNG!$D$48,LNG!$D$49,IF(O50=LNG!$D$49,LNG!$D$50,LNG!$D$48)),LNG!$D$47)))),"")</f>
        <v/>
      </c>
      <c r="Q50" s="15" t="str">
        <f>IF(Q51&lt;&gt;"",IF(Q51=0,LNG!$D$51,IF(Q51&gt;0,LNG!$D$52,IF(Q51&lt;0,IF(Q51&gt;=-SOUTERRÄNG_VÅNINGAR,IF(P50=LNG!$D$48,LNG!$D$49,IF(P50=LNG!$D$49,LNG!$D$50,LNG!$D$48)),LNG!$D$47)))),"")</f>
        <v/>
      </c>
      <c r="R50" s="15" t="str">
        <f>IF(R51&lt;&gt;"",IF(R51=0,LNG!$D$51,IF(R51&gt;0,LNG!$D$52,IF(R51&lt;0,IF(R51&gt;=-SOUTERRÄNG_VÅNINGAR,IF(Q50=LNG!$D$48,LNG!$D$49,IF(Q50=LNG!$D$49,LNG!$D$50,LNG!$D$48)),LNG!$D$47)))),"")</f>
        <v/>
      </c>
      <c r="S50" s="15" t="str">
        <f>IF(S51&lt;&gt;"",IF(S51=0,LNG!$D$51,IF(S51&gt;0,LNG!$D$52,IF(S51&lt;0,IF(S51&gt;=-SOUTERRÄNG_VÅNINGAR,IF(R50=LNG!$D$48,LNG!$D$49,IF(R50=LNG!$D$49,LNG!$D$50,LNG!$D$48)),LNG!$D$47)))),"")</f>
        <v/>
      </c>
      <c r="T50" s="15" t="str">
        <f>IF(T51&lt;&gt;"",IF(T51=0,LNG!$D$51,IF(T51&gt;0,LNG!$D$52,IF(T51&lt;0,IF(T51&gt;=-SOUTERRÄNG_VÅNINGAR,IF(S50=LNG!$D$48,LNG!$D$49,IF(S50=LNG!$D$49,LNG!$D$50,LNG!$D$48)),LNG!$D$47)))),"")</f>
        <v/>
      </c>
      <c r="U50" s="15" t="str">
        <f>IF(U51&lt;&gt;"",IF(U51=0,LNG!$D$51,IF(U51&gt;0,LNG!$D$52,IF(U51&lt;0,IF(U51&gt;=-SOUTERRÄNG_VÅNINGAR,IF(T50=LNG!$D$48,LNG!$D$49,IF(T50=LNG!$D$49,LNG!$D$50,LNG!$D$48)),LNG!$D$47)))),"")</f>
        <v/>
      </c>
      <c r="V50" s="15" t="str">
        <f>IF(V51&lt;&gt;"",IF(V51=0,LNG!$D$51,IF(V51&gt;0,LNG!$D$52,IF(V51&lt;0,IF(V51&gt;=-SOUTERRÄNG_VÅNINGAR,IF(U50=LNG!$D$48,LNG!$D$49,IF(U50=LNG!$D$49,LNG!$D$50,LNG!$D$48)),LNG!$D$47)))),"")</f>
        <v/>
      </c>
      <c r="W50" s="1"/>
    </row>
    <row r="51" spans="1:30" customFormat="1" x14ac:dyDescent="0.3">
      <c r="A51" s="1"/>
      <c r="B51" s="73" t="str">
        <f>LNG!D53</f>
        <v>Våning</v>
      </c>
      <c r="C51" s="17">
        <f>-$L14-$L$13</f>
        <v>0</v>
      </c>
      <c r="D51" s="18">
        <f>IF(C51&lt;&gt;"",IF(C51+1&lt;=$L$15,IF(AND(C51&gt;=-$L$14,B51&lt;&gt;C51,C51&lt;0),C51,IF(C51+1&gt;=$L$15,"",C51+1)),""),"")</f>
        <v>1</v>
      </c>
      <c r="E51" s="18">
        <f t="shared" ref="E51:V51" si="0">IF(D51&lt;&gt;"",IF(D51+1&lt;=$L$15,IF(AND(D51&gt;=-$L$14,B51&lt;&gt;D51,D51&lt;0),D51,IF(D51+1&gt;=$L$15,"",D51+1)),""),"")</f>
        <v>2</v>
      </c>
      <c r="F51" s="18" t="str">
        <f t="shared" si="0"/>
        <v/>
      </c>
      <c r="G51" s="18" t="str">
        <f t="shared" si="0"/>
        <v/>
      </c>
      <c r="H51" s="18" t="str">
        <f t="shared" si="0"/>
        <v/>
      </c>
      <c r="I51" s="18" t="str">
        <f t="shared" si="0"/>
        <v/>
      </c>
      <c r="J51" s="18" t="str">
        <f t="shared" si="0"/>
        <v/>
      </c>
      <c r="K51" s="18" t="str">
        <f t="shared" si="0"/>
        <v/>
      </c>
      <c r="L51" s="18" t="str">
        <f t="shared" si="0"/>
        <v/>
      </c>
      <c r="M51" s="18" t="str">
        <f t="shared" si="0"/>
        <v/>
      </c>
      <c r="N51" s="18" t="str">
        <f t="shared" si="0"/>
        <v/>
      </c>
      <c r="O51" s="18" t="str">
        <f t="shared" si="0"/>
        <v/>
      </c>
      <c r="P51" s="18" t="str">
        <f t="shared" si="0"/>
        <v/>
      </c>
      <c r="Q51" s="18" t="str">
        <f t="shared" si="0"/>
        <v/>
      </c>
      <c r="R51" s="18" t="str">
        <f t="shared" si="0"/>
        <v/>
      </c>
      <c r="S51" s="18" t="str">
        <f t="shared" si="0"/>
        <v/>
      </c>
      <c r="T51" s="18" t="str">
        <f t="shared" si="0"/>
        <v/>
      </c>
      <c r="U51" s="18" t="str">
        <f t="shared" si="0"/>
        <v/>
      </c>
      <c r="V51" s="18" t="str">
        <f t="shared" si="0"/>
        <v/>
      </c>
      <c r="W51" s="1"/>
      <c r="AC51" s="19"/>
      <c r="AD51" s="19"/>
    </row>
    <row r="52" spans="1:30" customFormat="1" x14ac:dyDescent="0.3">
      <c r="A52" s="1"/>
      <c r="B52" s="9" t="str">
        <f>LNG!D3</f>
        <v>Garage</v>
      </c>
      <c r="C52" s="117"/>
      <c r="D52" s="118"/>
      <c r="E52" s="118"/>
      <c r="F52" s="119"/>
      <c r="G52" s="120"/>
      <c r="H52" s="120"/>
      <c r="I52" s="120"/>
      <c r="J52" s="121"/>
      <c r="K52" s="121"/>
      <c r="L52" s="121"/>
      <c r="M52" s="122"/>
      <c r="N52" s="122"/>
      <c r="O52" s="122"/>
      <c r="P52" s="122"/>
      <c r="Q52" s="122"/>
      <c r="R52" s="122"/>
      <c r="S52" s="122"/>
      <c r="T52" s="122"/>
      <c r="U52" s="122"/>
      <c r="V52" s="122"/>
      <c r="W52" s="1"/>
      <c r="AC52" s="20"/>
    </row>
    <row r="53" spans="1:30" customFormat="1" x14ac:dyDescent="0.3">
      <c r="A53" s="1"/>
      <c r="B53" s="9" t="str">
        <f>LNG!D4</f>
        <v>Industrihall</v>
      </c>
      <c r="C53" s="117"/>
      <c r="D53" s="118"/>
      <c r="E53" s="118"/>
      <c r="F53" s="119"/>
      <c r="G53" s="120"/>
      <c r="H53" s="120"/>
      <c r="I53" s="120"/>
      <c r="J53" s="121"/>
      <c r="K53" s="121"/>
      <c r="L53" s="121"/>
      <c r="M53" s="122"/>
      <c r="N53" s="122"/>
      <c r="O53" s="122"/>
      <c r="P53" s="122"/>
      <c r="Q53" s="122"/>
      <c r="R53" s="122"/>
      <c r="S53" s="122"/>
      <c r="T53" s="122"/>
      <c r="U53" s="122"/>
      <c r="V53" s="122"/>
      <c r="W53" s="1"/>
    </row>
    <row r="54" spans="1:30" customFormat="1" x14ac:dyDescent="0.3">
      <c r="A54" s="1"/>
      <c r="B54" s="9" t="str">
        <f>LNG!D5</f>
        <v>Logistikhall</v>
      </c>
      <c r="C54" s="117"/>
      <c r="D54" s="118"/>
      <c r="E54" s="118"/>
      <c r="F54" s="119"/>
      <c r="G54" s="120"/>
      <c r="H54" s="120"/>
      <c r="I54" s="120"/>
      <c r="J54" s="121"/>
      <c r="K54" s="121"/>
      <c r="L54" s="121"/>
      <c r="M54" s="122"/>
      <c r="N54" s="122"/>
      <c r="O54" s="122"/>
      <c r="P54" s="122"/>
      <c r="Q54" s="122"/>
      <c r="R54" s="122"/>
      <c r="S54" s="122"/>
      <c r="T54" s="122"/>
      <c r="U54" s="122"/>
      <c r="V54" s="122"/>
      <c r="W54" s="1"/>
    </row>
    <row r="55" spans="1:30" customFormat="1" x14ac:dyDescent="0.3">
      <c r="A55" s="1"/>
      <c r="B55" s="9" t="str">
        <f>LNG!D6</f>
        <v>Butikshall</v>
      </c>
      <c r="C55" s="117"/>
      <c r="D55" s="117"/>
      <c r="E55" s="118"/>
      <c r="F55" s="118"/>
      <c r="G55" s="120"/>
      <c r="H55" s="120"/>
      <c r="I55" s="120"/>
      <c r="J55" s="121"/>
      <c r="K55" s="121"/>
      <c r="L55" s="121"/>
      <c r="M55" s="122"/>
      <c r="N55" s="122"/>
      <c r="O55" s="122"/>
      <c r="P55" s="122"/>
      <c r="Q55" s="122"/>
      <c r="R55" s="122"/>
      <c r="S55" s="122"/>
      <c r="T55" s="122"/>
      <c r="U55" s="122"/>
      <c r="V55" s="122"/>
      <c r="W55" s="1"/>
    </row>
    <row r="56" spans="1:30" customFormat="1" x14ac:dyDescent="0.3">
      <c r="A56" s="1"/>
      <c r="B56" s="9" t="str">
        <f>LNG!D7</f>
        <v>Idrottshall/gym</v>
      </c>
      <c r="C56" s="117"/>
      <c r="D56" s="117"/>
      <c r="E56" s="118"/>
      <c r="F56" s="118"/>
      <c r="G56" s="120"/>
      <c r="H56" s="120"/>
      <c r="I56" s="120"/>
      <c r="J56" s="121"/>
      <c r="K56" s="121"/>
      <c r="L56" s="121"/>
      <c r="M56" s="122"/>
      <c r="N56" s="122"/>
      <c r="O56" s="122"/>
      <c r="P56" s="122"/>
      <c r="Q56" s="122"/>
      <c r="R56" s="122"/>
      <c r="S56" s="122"/>
      <c r="T56" s="122"/>
      <c r="U56" s="122"/>
      <c r="V56" s="122"/>
      <c r="W56" s="1"/>
    </row>
    <row r="57" spans="1:30" customFormat="1" x14ac:dyDescent="0.3">
      <c r="A57" s="1"/>
      <c r="B57" s="9" t="str">
        <f>LNG!D8</f>
        <v>Kontorsverksamhet</v>
      </c>
      <c r="C57" s="118"/>
      <c r="D57" s="118"/>
      <c r="E57" s="118"/>
      <c r="F57" s="118"/>
      <c r="G57" s="118"/>
      <c r="H57" s="118"/>
      <c r="I57" s="118"/>
      <c r="J57" s="118"/>
      <c r="K57" s="118"/>
      <c r="L57" s="118"/>
      <c r="M57" s="123"/>
      <c r="N57" s="122"/>
      <c r="O57" s="122"/>
      <c r="P57" s="122"/>
      <c r="Q57" s="122"/>
      <c r="R57" s="122"/>
      <c r="S57" s="122"/>
      <c r="T57" s="122"/>
      <c r="U57" s="122"/>
      <c r="V57" s="122"/>
      <c r="W57" s="1"/>
    </row>
    <row r="58" spans="1:30" customFormat="1" x14ac:dyDescent="0.3">
      <c r="A58" s="1"/>
      <c r="B58" s="9" t="str">
        <f>LNG!D9</f>
        <v>Vård, typ familjeläkarmottagning</v>
      </c>
      <c r="C58" s="120"/>
      <c r="D58" s="120"/>
      <c r="E58" s="120"/>
      <c r="F58" s="120"/>
      <c r="G58" s="120"/>
      <c r="H58" s="120"/>
      <c r="I58" s="120"/>
      <c r="J58" s="121"/>
      <c r="K58" s="121"/>
      <c r="L58" s="121"/>
      <c r="M58" s="122"/>
      <c r="N58" s="122"/>
      <c r="O58" s="122"/>
      <c r="P58" s="122"/>
      <c r="Q58" s="122"/>
      <c r="R58" s="122"/>
      <c r="S58" s="122"/>
      <c r="T58" s="122"/>
      <c r="U58" s="122"/>
      <c r="V58" s="122"/>
      <c r="W58" s="1"/>
    </row>
    <row r="59" spans="1:30" customFormat="1" x14ac:dyDescent="0.3">
      <c r="A59" s="1"/>
      <c r="B59" s="9" t="str">
        <f>LNG!D10</f>
        <v>Förskoleverksamhet</v>
      </c>
      <c r="C59" s="120"/>
      <c r="D59" s="120"/>
      <c r="E59" s="120"/>
      <c r="F59" s="120"/>
      <c r="G59" s="120"/>
      <c r="H59" s="120"/>
      <c r="I59" s="120"/>
      <c r="J59" s="121"/>
      <c r="K59" s="121"/>
      <c r="L59" s="121"/>
      <c r="M59" s="122"/>
      <c r="N59" s="122"/>
      <c r="O59" s="122"/>
      <c r="P59" s="122"/>
      <c r="Q59" s="122"/>
      <c r="R59" s="122"/>
      <c r="S59" s="122"/>
      <c r="T59" s="122"/>
      <c r="U59" s="122"/>
      <c r="V59" s="122"/>
      <c r="W59" s="1"/>
    </row>
    <row r="60" spans="1:30" customFormat="1" x14ac:dyDescent="0.3">
      <c r="A60" s="1"/>
      <c r="B60" s="9" t="str">
        <f>LNG!D11</f>
        <v>Mindre affärslokaler</v>
      </c>
      <c r="C60" s="120"/>
      <c r="D60" s="120"/>
      <c r="E60" s="120"/>
      <c r="F60" s="120"/>
      <c r="G60" s="120"/>
      <c r="H60" s="120"/>
      <c r="I60" s="120"/>
      <c r="J60" s="121"/>
      <c r="K60" s="121"/>
      <c r="L60" s="121"/>
      <c r="M60" s="122"/>
      <c r="N60" s="122"/>
      <c r="O60" s="122"/>
      <c r="P60" s="122"/>
      <c r="Q60" s="122"/>
      <c r="R60" s="122"/>
      <c r="S60" s="122"/>
      <c r="T60" s="122"/>
      <c r="U60" s="122"/>
      <c r="V60" s="122"/>
      <c r="W60" s="1"/>
    </row>
    <row r="61" spans="1:30" customFormat="1" x14ac:dyDescent="0.3">
      <c r="A61" s="1"/>
      <c r="B61" s="9" t="str">
        <f>LNG!D12</f>
        <v>Skola</v>
      </c>
      <c r="C61" s="120"/>
      <c r="D61" s="120"/>
      <c r="E61" s="118"/>
      <c r="F61" s="120"/>
      <c r="G61" s="120"/>
      <c r="H61" s="120"/>
      <c r="I61" s="120"/>
      <c r="J61" s="121"/>
      <c r="K61" s="121"/>
      <c r="L61" s="121"/>
      <c r="M61" s="122"/>
      <c r="N61" s="122"/>
      <c r="O61" s="122"/>
      <c r="P61" s="122"/>
      <c r="Q61" s="122"/>
      <c r="R61" s="122"/>
      <c r="S61" s="122"/>
      <c r="T61" s="122"/>
      <c r="U61" s="122"/>
      <c r="V61" s="122"/>
      <c r="W61" s="1"/>
    </row>
    <row r="62" spans="1:30" customFormat="1" x14ac:dyDescent="0.3">
      <c r="A62" s="1"/>
      <c r="B62" s="9" t="str">
        <f>LNG!D13</f>
        <v>Äldreboende</v>
      </c>
      <c r="C62" s="120"/>
      <c r="D62" s="120"/>
      <c r="E62" s="120"/>
      <c r="F62" s="120"/>
      <c r="G62" s="120"/>
      <c r="H62" s="120"/>
      <c r="I62" s="120"/>
      <c r="J62" s="121"/>
      <c r="K62" s="121"/>
      <c r="L62" s="121"/>
      <c r="M62" s="122"/>
      <c r="N62" s="122"/>
      <c r="O62" s="122"/>
      <c r="P62" s="122"/>
      <c r="Q62" s="122"/>
      <c r="R62" s="122"/>
      <c r="S62" s="122"/>
      <c r="T62" s="122"/>
      <c r="U62" s="122"/>
      <c r="V62" s="122"/>
      <c r="W62" s="1"/>
    </row>
    <row r="63" spans="1:30" customFormat="1" x14ac:dyDescent="0.3">
      <c r="A63" s="1"/>
      <c r="B63" s="9" t="str">
        <f>LNG!D14</f>
        <v>Flerbostadshus/Boende</v>
      </c>
      <c r="C63" s="120"/>
      <c r="D63" s="120"/>
      <c r="E63" s="118"/>
      <c r="F63" s="120"/>
      <c r="G63" s="120"/>
      <c r="H63" s="120"/>
      <c r="I63" s="120"/>
      <c r="J63" s="120"/>
      <c r="K63" s="120"/>
      <c r="L63" s="121"/>
      <c r="M63" s="122"/>
      <c r="N63" s="122"/>
      <c r="O63" s="122"/>
      <c r="P63" s="122"/>
      <c r="Q63" s="122"/>
      <c r="R63" s="122"/>
      <c r="S63" s="122"/>
      <c r="T63" s="122"/>
      <c r="U63" s="122"/>
      <c r="V63" s="122"/>
      <c r="W63" s="1"/>
      <c r="AC63" s="20"/>
    </row>
    <row r="64" spans="1:30" customFormat="1" x14ac:dyDescent="0.3">
      <c r="A64" s="1"/>
      <c r="B64" s="9" t="str">
        <f>LNG!D15</f>
        <v>Laboratorium</v>
      </c>
      <c r="C64" s="120"/>
      <c r="D64" s="120"/>
      <c r="E64" s="120"/>
      <c r="F64" s="120"/>
      <c r="G64" s="120"/>
      <c r="H64" s="120"/>
      <c r="I64" s="120"/>
      <c r="J64" s="120"/>
      <c r="K64" s="120"/>
      <c r="L64" s="121"/>
      <c r="M64" s="122"/>
      <c r="N64" s="122"/>
      <c r="O64" s="122"/>
      <c r="P64" s="122"/>
      <c r="Q64" s="122"/>
      <c r="R64" s="122"/>
      <c r="S64" s="122"/>
      <c r="T64" s="122"/>
      <c r="U64" s="122"/>
      <c r="V64" s="122"/>
      <c r="W64" s="1"/>
    </row>
    <row r="65" spans="1:29" customFormat="1" x14ac:dyDescent="0.3">
      <c r="A65" s="1"/>
      <c r="B65" s="9" t="str">
        <f>LNG!D16</f>
        <v>Restaurang/Matsal</v>
      </c>
      <c r="C65" s="120"/>
      <c r="D65" s="120"/>
      <c r="E65" s="120"/>
      <c r="F65" s="120"/>
      <c r="G65" s="120"/>
      <c r="H65" s="120"/>
      <c r="I65" s="120"/>
      <c r="J65" s="120"/>
      <c r="K65" s="120"/>
      <c r="L65" s="121"/>
      <c r="M65" s="122"/>
      <c r="N65" s="122"/>
      <c r="O65" s="122"/>
      <c r="P65" s="122"/>
      <c r="Q65" s="122"/>
      <c r="R65" s="122"/>
      <c r="S65" s="122"/>
      <c r="T65" s="122"/>
      <c r="U65" s="122"/>
      <c r="V65" s="122"/>
      <c r="W65" s="1"/>
    </row>
    <row r="66" spans="1:29" customFormat="1" x14ac:dyDescent="0.3">
      <c r="A66" s="1"/>
      <c r="B66" s="9" t="str">
        <f>LNG!D17</f>
        <v>Hotellverksamhet</v>
      </c>
      <c r="C66" s="124"/>
      <c r="D66" s="121"/>
      <c r="E66" s="121"/>
      <c r="F66" s="121"/>
      <c r="G66" s="121"/>
      <c r="H66" s="124"/>
      <c r="I66" s="121"/>
      <c r="J66" s="121"/>
      <c r="K66" s="121"/>
      <c r="L66" s="121"/>
      <c r="M66" s="122"/>
      <c r="N66" s="125"/>
      <c r="O66" s="125"/>
      <c r="P66" s="125"/>
      <c r="Q66" s="125"/>
      <c r="R66" s="125"/>
      <c r="S66" s="125"/>
      <c r="T66" s="125"/>
      <c r="U66" s="122"/>
      <c r="V66" s="122"/>
      <c r="W66" s="1"/>
    </row>
    <row r="67" spans="1:29" customFormat="1" x14ac:dyDescent="0.3">
      <c r="A67" s="1"/>
      <c r="B67" s="9" t="str">
        <f>LNG!D18</f>
        <v>Småhus</v>
      </c>
      <c r="C67" s="120"/>
      <c r="D67" s="120"/>
      <c r="E67" s="118"/>
      <c r="F67" s="118"/>
      <c r="G67" s="118"/>
      <c r="H67" s="118"/>
      <c r="I67" s="118"/>
      <c r="J67" s="120"/>
      <c r="K67" s="120"/>
      <c r="L67" s="121"/>
      <c r="M67" s="122"/>
      <c r="N67" s="122"/>
      <c r="O67" s="122"/>
      <c r="P67" s="122"/>
      <c r="Q67" s="122"/>
      <c r="R67" s="122"/>
      <c r="S67" s="122"/>
      <c r="T67" s="122"/>
      <c r="U67" s="122"/>
      <c r="V67" s="122"/>
      <c r="W67" s="1"/>
      <c r="AC67" s="20"/>
    </row>
    <row r="68" spans="1:29" customFormat="1" x14ac:dyDescent="0.3">
      <c r="A68" s="1"/>
      <c r="B68" s="9" t="str">
        <f>LNG!D54</f>
        <v>Total BTA (m2)</v>
      </c>
      <c r="C68" s="126">
        <f>IF(C51&lt;&gt;"",SUM(C52:C67),"")</f>
        <v>0</v>
      </c>
      <c r="D68" s="126">
        <f t="shared" ref="D68:V68" si="1">IF(D51&lt;&gt;"",SUM(D52:D67),"")</f>
        <v>0</v>
      </c>
      <c r="E68" s="126">
        <f t="shared" si="1"/>
        <v>0</v>
      </c>
      <c r="F68" s="126" t="str">
        <f t="shared" si="1"/>
        <v/>
      </c>
      <c r="G68" s="126" t="str">
        <f t="shared" si="1"/>
        <v/>
      </c>
      <c r="H68" s="126" t="str">
        <f t="shared" si="1"/>
        <v/>
      </c>
      <c r="I68" s="126" t="str">
        <f t="shared" si="1"/>
        <v/>
      </c>
      <c r="J68" s="126" t="str">
        <f t="shared" si="1"/>
        <v/>
      </c>
      <c r="K68" s="126" t="str">
        <f t="shared" si="1"/>
        <v/>
      </c>
      <c r="L68" s="126" t="str">
        <f t="shared" si="1"/>
        <v/>
      </c>
      <c r="M68" s="127" t="str">
        <f t="shared" si="1"/>
        <v/>
      </c>
      <c r="N68" s="127" t="str">
        <f t="shared" si="1"/>
        <v/>
      </c>
      <c r="O68" s="127" t="str">
        <f t="shared" si="1"/>
        <v/>
      </c>
      <c r="P68" s="127" t="str">
        <f t="shared" si="1"/>
        <v/>
      </c>
      <c r="Q68" s="127" t="str">
        <f t="shared" si="1"/>
        <v/>
      </c>
      <c r="R68" s="127" t="str">
        <f t="shared" si="1"/>
        <v/>
      </c>
      <c r="S68" s="127" t="str">
        <f t="shared" si="1"/>
        <v/>
      </c>
      <c r="T68" s="127" t="str">
        <f t="shared" si="1"/>
        <v/>
      </c>
      <c r="U68" s="127" t="str">
        <f t="shared" si="1"/>
        <v/>
      </c>
      <c r="V68" s="127" t="str">
        <f t="shared" si="1"/>
        <v/>
      </c>
      <c r="W68" s="1"/>
    </row>
    <row r="69" spans="1:29" customFormat="1" x14ac:dyDescent="0.3">
      <c r="A69" s="1"/>
      <c r="B69" s="9" t="str">
        <f>LNG!D55</f>
        <v>Balkongyta, utanpåliggande (ej takterasser) (m2)</v>
      </c>
      <c r="C69" s="51"/>
      <c r="D69" s="51"/>
      <c r="E69" s="52"/>
      <c r="F69" s="52"/>
      <c r="G69" s="52"/>
      <c r="H69" s="52"/>
      <c r="I69" s="52"/>
      <c r="J69" s="51"/>
      <c r="K69" s="51"/>
      <c r="L69" s="53"/>
      <c r="M69" s="54"/>
      <c r="N69" s="54"/>
      <c r="O69" s="54"/>
      <c r="P69" s="54"/>
      <c r="Q69" s="54"/>
      <c r="R69" s="54"/>
      <c r="S69" s="54"/>
      <c r="T69" s="54"/>
      <c r="U69" s="54"/>
      <c r="V69" s="54"/>
      <c r="W69" s="1"/>
    </row>
    <row r="70" spans="1:29" customFormat="1" ht="13.5" customHeight="1" x14ac:dyDescent="0.3">
      <c r="A70" s="1"/>
      <c r="B70" s="9" t="str">
        <f>LNG!D56</f>
        <v>Antal trapphus per plan*</v>
      </c>
      <c r="C70" s="51"/>
      <c r="D70" s="51"/>
      <c r="E70" s="52"/>
      <c r="F70" s="52"/>
      <c r="G70" s="52"/>
      <c r="H70" s="52"/>
      <c r="I70" s="52"/>
      <c r="J70" s="51"/>
      <c r="K70" s="51"/>
      <c r="L70" s="53"/>
      <c r="M70" s="54"/>
      <c r="N70" s="54"/>
      <c r="O70" s="54"/>
      <c r="P70" s="54"/>
      <c r="Q70" s="54"/>
      <c r="R70" s="54"/>
      <c r="S70" s="54"/>
      <c r="T70" s="54"/>
      <c r="U70" s="54"/>
      <c r="V70" s="54"/>
      <c r="W70" s="1"/>
    </row>
    <row r="71" spans="1:29" customFormat="1" x14ac:dyDescent="0.3">
      <c r="A71" s="1"/>
      <c r="B71" s="1"/>
      <c r="C71" s="1" t="str">
        <f>LNG!D57</f>
        <v>Om souterrängplan, fyll i trapphus för den souterrängdel där de är placerade, souterräng u.m./souterräng/souterräng o.m.</v>
      </c>
      <c r="D71" s="1"/>
      <c r="E71" s="1"/>
      <c r="F71" s="1"/>
      <c r="G71" s="1"/>
      <c r="H71" s="1"/>
      <c r="I71" s="1"/>
      <c r="J71" s="1"/>
      <c r="K71" s="1"/>
      <c r="L71" s="1"/>
      <c r="M71" s="1"/>
      <c r="N71" s="1"/>
      <c r="O71" s="1"/>
      <c r="P71" s="1"/>
      <c r="Q71" s="1"/>
      <c r="R71" s="1"/>
      <c r="S71" s="1"/>
      <c r="T71" s="1"/>
      <c r="U71" s="1"/>
      <c r="V71" s="1"/>
      <c r="W71" s="1"/>
    </row>
    <row r="72" spans="1:29" customFormat="1" x14ac:dyDescent="0.3">
      <c r="A72" s="1"/>
      <c r="B72" s="1"/>
      <c r="C72" s="9"/>
      <c r="D72" s="9"/>
      <c r="E72" s="9"/>
      <c r="F72" s="9"/>
      <c r="G72" s="9"/>
      <c r="H72" s="9"/>
      <c r="I72" s="9"/>
      <c r="J72" s="9"/>
      <c r="K72" s="9"/>
      <c r="L72" s="9"/>
      <c r="M72" s="9"/>
      <c r="N72" s="9"/>
      <c r="O72" s="9"/>
      <c r="P72" s="9"/>
      <c r="Q72" s="9"/>
      <c r="R72" s="9"/>
      <c r="S72" s="9"/>
      <c r="T72" s="9"/>
      <c r="U72" s="9"/>
      <c r="V72" s="9"/>
      <c r="W72" s="1"/>
    </row>
    <row r="73" spans="1:29" x14ac:dyDescent="0.3">
      <c r="C73" s="9"/>
      <c r="D73" s="9"/>
      <c r="E73" s="9"/>
      <c r="F73" s="9"/>
      <c r="G73" s="9"/>
      <c r="H73" s="9"/>
      <c r="I73" s="9"/>
      <c r="J73" s="9"/>
      <c r="K73" s="9"/>
      <c r="L73" s="9"/>
      <c r="M73" s="9"/>
      <c r="N73" s="9"/>
      <c r="O73" s="9"/>
      <c r="P73" s="9"/>
      <c r="Q73" s="9"/>
      <c r="R73" s="9"/>
      <c r="S73" s="9"/>
      <c r="T73" s="9"/>
      <c r="U73" s="9"/>
      <c r="V73" s="9"/>
    </row>
    <row r="74" spans="1:29" x14ac:dyDescent="0.3">
      <c r="C74" s="9"/>
      <c r="D74" s="9"/>
      <c r="E74" s="9"/>
      <c r="F74" s="9"/>
      <c r="G74" s="9"/>
      <c r="H74" s="9"/>
      <c r="I74" s="9"/>
      <c r="J74" s="9"/>
      <c r="K74" s="9"/>
      <c r="L74" s="9"/>
      <c r="M74" s="9"/>
      <c r="N74" s="9"/>
      <c r="O74" s="9"/>
      <c r="P74" s="9"/>
      <c r="Q74" s="9"/>
      <c r="R74" s="9"/>
      <c r="S74" s="9"/>
      <c r="T74" s="9"/>
      <c r="U74" s="9"/>
      <c r="V74" s="9"/>
    </row>
    <row r="75" spans="1:29" x14ac:dyDescent="0.3"/>
    <row r="76" spans="1:29" x14ac:dyDescent="0.3"/>
    <row r="77" spans="1:29" x14ac:dyDescent="0.3"/>
    <row r="78" spans="1:29" x14ac:dyDescent="0.3"/>
    <row r="79" spans="1:29" x14ac:dyDescent="0.3"/>
    <row r="80" spans="1:29"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9" x14ac:dyDescent="0.3"/>
    <row r="100" x14ac:dyDescent="0.3"/>
    <row r="101" x14ac:dyDescent="0.3"/>
    <row r="103" x14ac:dyDescent="0.3"/>
    <row r="104" x14ac:dyDescent="0.3"/>
    <row r="105" x14ac:dyDescent="0.3"/>
    <row r="106" x14ac:dyDescent="0.3"/>
    <row r="107" x14ac:dyDescent="0.3"/>
    <row r="108" x14ac:dyDescent="0.3"/>
    <row r="115" ht="21.75" hidden="1" customHeight="1" x14ac:dyDescent="0.3"/>
    <row r="116" ht="35.25" hidden="1" customHeight="1" x14ac:dyDescent="0.3"/>
    <row r="117" ht="36" hidden="1" customHeight="1" x14ac:dyDescent="0.3"/>
    <row r="119" x14ac:dyDescent="0.3"/>
    <row r="120" x14ac:dyDescent="0.3"/>
    <row r="123" x14ac:dyDescent="0.3"/>
    <row r="124" x14ac:dyDescent="0.3"/>
    <row r="129" x14ac:dyDescent="0.3"/>
    <row r="132" x14ac:dyDescent="0.3"/>
    <row r="133" x14ac:dyDescent="0.3"/>
    <row r="134" x14ac:dyDescent="0.3"/>
    <row r="135" x14ac:dyDescent="0.3"/>
    <row r="136" x14ac:dyDescent="0.3"/>
    <row r="139" x14ac:dyDescent="0.3"/>
    <row r="140" x14ac:dyDescent="0.3"/>
    <row r="141" x14ac:dyDescent="0.3"/>
    <row r="142" x14ac:dyDescent="0.3"/>
    <row r="143" x14ac:dyDescent="0.3"/>
    <row r="144" x14ac:dyDescent="0.3"/>
    <row r="145" x14ac:dyDescent="0.3"/>
    <row r="146" x14ac:dyDescent="0.3"/>
    <row r="147" x14ac:dyDescent="0.3"/>
    <row r="148" ht="132" hidden="1" customHeight="1" x14ac:dyDescent="0.3"/>
    <row r="149" x14ac:dyDescent="0.3"/>
    <row r="150" x14ac:dyDescent="0.3"/>
    <row r="151" x14ac:dyDescent="0.3"/>
    <row r="152" x14ac:dyDescent="0.3"/>
    <row r="153" x14ac:dyDescent="0.3"/>
    <row r="154" x14ac:dyDescent="0.3"/>
    <row r="155" x14ac:dyDescent="0.3"/>
    <row r="156" x14ac:dyDescent="0.3"/>
    <row r="157" x14ac:dyDescent="0.3"/>
  </sheetData>
  <sheetProtection algorithmName="SHA-512" hashValue="Q76lge4R+o0eocmu9+xijln7Gpq+8JYAegGinUXYP9aBgq3w2D9kB9iEeTy41S++iRlw1gsVzGBc4G6miQ2b8w==" saltValue="Qoapj2gwnvk290VUQp4lig==" spinCount="100000" sheet="1" objects="1" scenarios="1"/>
  <protectedRanges>
    <protectedRange sqref="D6" name="Område21"/>
    <protectedRange sqref="L22:L26" name="Område19"/>
    <protectedRange sqref="L19" name="Område17"/>
    <protectedRange sqref="C69:V69" name="Område15"/>
    <protectedRange sqref="L9" name="Område14"/>
    <protectedRange sqref="L43 M45:M47" name="Område12"/>
    <protectedRange sqref="L42" name="Område10"/>
    <protectedRange sqref="L42" name="Område2_2"/>
    <protectedRange sqref="C70:V70" name="Område8"/>
    <protectedRange sqref="L16" name="Område6"/>
    <protectedRange sqref="L6" name="Område1"/>
    <protectedRange sqref="L13:L15 L8 M51:R622 M27:M44 L27:L43 M45:R49" name="Område2"/>
    <protectedRange sqref="C52:V67" name="Område3"/>
    <protectedRange sqref="L17" name="Område7"/>
    <protectedRange sqref="C65:V65" name="Område9"/>
    <protectedRange sqref="L36" name="Område11"/>
    <protectedRange sqref="L6" name="Område13"/>
    <protectedRange sqref="L10:L11" name="Område16"/>
    <protectedRange sqref="L20" name="Område18"/>
    <protectedRange sqref="L12" name="Område20"/>
  </protectedRanges>
  <mergeCells count="8">
    <mergeCell ref="B2:B14"/>
    <mergeCell ref="R2:R6"/>
    <mergeCell ref="C38:H46"/>
    <mergeCell ref="I20:K21"/>
    <mergeCell ref="F9:H9"/>
    <mergeCell ref="C21:E29"/>
    <mergeCell ref="F21:H31"/>
    <mergeCell ref="C34:H37"/>
  </mergeCells>
  <phoneticPr fontId="1" type="noConversion"/>
  <conditionalFormatting sqref="W52:W67 C52:V53 F67:V67 E70 C55:V63">
    <cfRule type="expression" dxfId="43" priority="19">
      <formula>C$51&lt;&gt;""</formula>
    </cfRule>
  </conditionalFormatting>
  <conditionalFormatting sqref="C67:D67">
    <cfRule type="expression" dxfId="42" priority="18">
      <formula>C$51&lt;&gt;""</formula>
    </cfRule>
  </conditionalFormatting>
  <conditionalFormatting sqref="C54:V54">
    <cfRule type="expression" dxfId="41" priority="17">
      <formula>C$51&lt;&gt;""</formula>
    </cfRule>
  </conditionalFormatting>
  <conditionalFormatting sqref="E67">
    <cfRule type="expression" dxfId="40" priority="16">
      <formula>E$51&lt;&gt;""</formula>
    </cfRule>
  </conditionalFormatting>
  <conditionalFormatting sqref="F70:V70">
    <cfRule type="expression" dxfId="39" priority="15">
      <formula>F$51&lt;&gt;""</formula>
    </cfRule>
  </conditionalFormatting>
  <conditionalFormatting sqref="C70:D70">
    <cfRule type="expression" dxfId="38" priority="14">
      <formula>C$51&lt;&gt;""</formula>
    </cfRule>
  </conditionalFormatting>
  <conditionalFormatting sqref="C65:V65">
    <cfRule type="expression" dxfId="37" priority="12">
      <formula>C$51&lt;&gt;""</formula>
    </cfRule>
  </conditionalFormatting>
  <conditionalFormatting sqref="E69">
    <cfRule type="expression" dxfId="36" priority="4">
      <formula>E$51&lt;&gt;""</formula>
    </cfRule>
  </conditionalFormatting>
  <conditionalFormatting sqref="F69:V69">
    <cfRule type="expression" dxfId="35" priority="3">
      <formula>F$51&lt;&gt;""</formula>
    </cfRule>
  </conditionalFormatting>
  <conditionalFormatting sqref="C69:D69">
    <cfRule type="expression" dxfId="34" priority="2">
      <formula>C$51&lt;&gt;""</formula>
    </cfRule>
  </conditionalFormatting>
  <conditionalFormatting sqref="C64:V64">
    <cfRule type="expression" dxfId="33" priority="1">
      <formula>C$51&lt;&gt;""</formula>
    </cfRule>
  </conditionalFormatting>
  <dataValidations count="1">
    <dataValidation type="whole" allowBlank="1" showInputMessage="1" showErrorMessage="1" errorTitle="Antal våningar" error="Antal källare- och souterrängvåningar ska vara mindre än eller lika med 4" sqref="L13:L14" xr:uid="{C93AD396-0D1C-4E53-90BD-A6032C6DB4FF}">
      <formula1>0</formula1>
      <formula2>4</formula2>
    </dataValidation>
  </dataValidations>
  <printOptions verticalCentered="1"/>
  <pageMargins left="0.23622047244094491" right="0" top="0" bottom="0" header="0"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AFD583E6-AF33-402B-8B33-8B71EBE98659}">
          <x14:formula1>
            <xm:f>LNG!$D$91:$D$94</xm:f>
          </x14:formula1>
          <xm:sqref>L38</xm:sqref>
        </x14:dataValidation>
        <x14:dataValidation type="list" allowBlank="1" showInputMessage="1" showErrorMessage="1" xr:uid="{0299594F-94DA-4EBF-A030-6556FA7392B8}">
          <x14:formula1>
            <xm:f>Listor!$K$2:$K$8</xm:f>
          </x14:formula1>
          <xm:sqref>L33</xm:sqref>
        </x14:dataValidation>
        <x14:dataValidation type="list" allowBlank="1" showInputMessage="1" showErrorMessage="1" xr:uid="{CB0F7DA0-F12D-4EF3-B5BB-A7D2DA24EE71}">
          <x14:formula1>
            <xm:f>LNG!$D$102:$D$109</xm:f>
          </x14:formula1>
          <xm:sqref>L10</xm:sqref>
        </x14:dataValidation>
        <x14:dataValidation type="list" allowBlank="1" showInputMessage="1" showErrorMessage="1" xr:uid="{2C3CD481-94C6-4521-967F-A85B8CC0204D}">
          <x14:formula1>
            <xm:f>LNG!$D$95:$D$101</xm:f>
          </x14:formula1>
          <xm:sqref>L22 L24 L26 L29 L31</xm:sqref>
        </x14:dataValidation>
        <x14:dataValidation type="list" allowBlank="1" showInputMessage="1" showErrorMessage="1" xr:uid="{4D7FB963-AE9B-493D-BF53-BD09C9E7047C}">
          <x14:formula1>
            <xm:f>LNG!$D$171:$D$172</xm:f>
          </x14:formula1>
          <xm:sqref>D6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F4A76-B151-40C6-8577-3B411E80E867}">
  <sheetPr codeName="Blad6">
    <pageSetUpPr fitToPage="1"/>
  </sheetPr>
  <dimension ref="A1:AM157"/>
  <sheetViews>
    <sheetView zoomScale="70" zoomScaleNormal="70" workbookViewId="0">
      <selection activeCell="D6" sqref="D6"/>
    </sheetView>
  </sheetViews>
  <sheetFormatPr defaultColWidth="0" defaultRowHeight="14.4" customHeight="1" zeroHeight="1" x14ac:dyDescent="0.3"/>
  <cols>
    <col min="1" max="1" width="2.88671875" style="1" customWidth="1"/>
    <col min="2" max="2" width="43.109375" style="1" customWidth="1"/>
    <col min="3" max="3" width="20.6640625" style="1" customWidth="1"/>
    <col min="4" max="7" width="19.109375" style="1" customWidth="1"/>
    <col min="8" max="8" width="22.109375" style="1" customWidth="1"/>
    <col min="9" max="9" width="26.33203125" style="1" customWidth="1"/>
    <col min="10" max="10" width="27.33203125" style="1" customWidth="1"/>
    <col min="11" max="11" width="26.33203125" style="1" customWidth="1"/>
    <col min="12" max="12" width="20.6640625" style="1" customWidth="1"/>
    <col min="13" max="13" width="23.109375" style="1" customWidth="1"/>
    <col min="14" max="14" width="19.109375" style="1" customWidth="1"/>
    <col min="15" max="18" width="22.88671875" style="1" customWidth="1"/>
    <col min="19" max="19" width="20.44140625" style="1" customWidth="1"/>
    <col min="20" max="21" width="20" style="1" customWidth="1"/>
    <col min="22" max="22" width="21.44140625" style="1" customWidth="1"/>
    <col min="23" max="23" width="13.109375" style="1" customWidth="1"/>
    <col min="24" max="24" width="3.88671875" style="1" customWidth="1"/>
    <col min="25" max="32" width="34.33203125" style="1" hidden="1" customWidth="1"/>
    <col min="33" max="39" width="8.6640625" style="1" hidden="1" customWidth="1"/>
    <col min="40" max="16384" width="34.33203125" style="1" hidden="1"/>
  </cols>
  <sheetData>
    <row r="1" spans="1:24" ht="9" customHeight="1" x14ac:dyDescent="0.3"/>
    <row r="2" spans="1:24" customFormat="1" ht="6" customHeight="1" x14ac:dyDescent="0.35">
      <c r="A2" s="1"/>
      <c r="B2" s="162"/>
      <c r="C2" s="27"/>
      <c r="D2" s="1"/>
      <c r="E2" s="1"/>
      <c r="F2" s="1"/>
      <c r="G2" s="1"/>
      <c r="H2" s="1"/>
      <c r="I2" s="1"/>
      <c r="J2" s="1"/>
      <c r="K2" s="1"/>
      <c r="L2" s="1"/>
      <c r="M2" s="1"/>
      <c r="N2" s="1"/>
      <c r="O2" s="1"/>
      <c r="P2" s="39"/>
      <c r="Q2" s="1"/>
      <c r="R2" s="165"/>
      <c r="S2" s="1"/>
      <c r="T2" s="1"/>
      <c r="U2" s="1"/>
      <c r="V2" s="1"/>
      <c r="W2" s="1"/>
      <c r="X2" s="1"/>
    </row>
    <row r="3" spans="1:24" customFormat="1" ht="5.25" customHeight="1" x14ac:dyDescent="0.3">
      <c r="A3" s="1"/>
      <c r="B3" s="162"/>
      <c r="C3" s="1"/>
      <c r="D3" s="1"/>
      <c r="E3" s="1"/>
      <c r="F3" s="1"/>
      <c r="G3" s="1"/>
      <c r="H3" s="1"/>
      <c r="I3" s="1"/>
      <c r="J3" s="1"/>
      <c r="K3" s="1"/>
      <c r="L3" s="1"/>
      <c r="M3" s="1"/>
      <c r="N3" s="1"/>
      <c r="O3" s="1"/>
      <c r="P3" s="39"/>
      <c r="Q3" s="1"/>
      <c r="R3" s="165"/>
      <c r="S3" s="1"/>
      <c r="T3" s="1"/>
      <c r="U3" s="1"/>
      <c r="V3" s="1"/>
      <c r="W3" s="1"/>
      <c r="X3" s="1"/>
    </row>
    <row r="4" spans="1:24" customFormat="1" ht="42" customHeight="1" x14ac:dyDescent="0.3">
      <c r="A4" s="1"/>
      <c r="B4" s="162"/>
      <c r="C4" s="71" t="str">
        <f>LNG!D167</f>
        <v>PROJEKTUPPGIFTER FÖR BERÄKNING AV BASELINE OCH GRÄNSVÄRDE FÖR NOLLCO2 PROJEKT</v>
      </c>
      <c r="D4" s="1"/>
      <c r="E4" s="1"/>
      <c r="F4" s="1"/>
      <c r="G4" s="1"/>
      <c r="H4" s="1"/>
      <c r="I4" s="1"/>
      <c r="J4" s="1"/>
      <c r="K4" s="1"/>
      <c r="L4" s="1"/>
      <c r="M4" s="1"/>
      <c r="N4" s="1"/>
      <c r="O4" s="1"/>
      <c r="P4" s="39"/>
      <c r="Q4" s="1"/>
      <c r="R4" s="165"/>
      <c r="S4" s="1"/>
      <c r="T4" s="1"/>
      <c r="U4" s="1"/>
      <c r="V4" s="1"/>
      <c r="W4" s="1"/>
      <c r="X4" s="1"/>
    </row>
    <row r="5" spans="1:24" customFormat="1" ht="42" customHeight="1" x14ac:dyDescent="0.3">
      <c r="A5" s="1"/>
      <c r="B5" s="162"/>
      <c r="C5" s="74"/>
      <c r="D5" s="1"/>
      <c r="E5" s="1"/>
      <c r="F5" s="1"/>
      <c r="G5" s="1"/>
      <c r="H5" s="1"/>
      <c r="I5" s="1"/>
      <c r="J5" s="1"/>
      <c r="K5" s="1"/>
      <c r="L5" s="1"/>
      <c r="M5" s="1"/>
      <c r="N5" s="1"/>
      <c r="O5" s="1"/>
      <c r="P5" s="39"/>
      <c r="Q5" s="1"/>
      <c r="R5" s="165"/>
      <c r="S5" s="1"/>
      <c r="T5" s="1"/>
      <c r="U5" s="1"/>
      <c r="V5" s="1"/>
      <c r="W5" s="1"/>
      <c r="X5" s="1"/>
    </row>
    <row r="6" spans="1:24" customFormat="1" x14ac:dyDescent="0.3">
      <c r="A6" s="1"/>
      <c r="B6" s="162"/>
      <c r="C6" s="1" t="str">
        <f>LNG!D170</f>
        <v>Inkludera i beräkning?</v>
      </c>
      <c r="D6" s="4" t="s">
        <v>51</v>
      </c>
      <c r="E6" s="3"/>
      <c r="F6" s="138"/>
      <c r="G6" s="3"/>
      <c r="H6" s="136"/>
      <c r="J6" s="1"/>
      <c r="K6" s="19" t="str">
        <f>LNG!D60</f>
        <v xml:space="preserve">Skattat antal brukare </v>
      </c>
      <c r="L6" s="14"/>
      <c r="M6" s="15" t="str">
        <f>LNG!D165</f>
        <v>(Om ej ifylld, så skattar baselinemodellen ett antal)</v>
      </c>
      <c r="N6" s="1"/>
      <c r="O6" s="1"/>
      <c r="P6" s="39"/>
      <c r="Q6" s="1"/>
      <c r="R6" s="165"/>
      <c r="S6" s="15"/>
      <c r="T6" s="15"/>
      <c r="U6" s="15"/>
      <c r="V6" s="15"/>
      <c r="W6" s="15"/>
      <c r="X6" s="1"/>
    </row>
    <row r="7" spans="1:24" customFormat="1" ht="15.75" customHeight="1" x14ac:dyDescent="0.3">
      <c r="A7" s="1"/>
      <c r="B7" s="162"/>
      <c r="C7" s="6"/>
      <c r="D7" s="6"/>
      <c r="E7" s="6"/>
      <c r="F7" s="1"/>
      <c r="G7" s="1"/>
      <c r="H7" s="1"/>
      <c r="I7" s="1"/>
      <c r="J7" s="1"/>
      <c r="K7" s="1"/>
      <c r="L7" s="1"/>
      <c r="M7" s="1"/>
      <c r="N7" s="1"/>
      <c r="O7" s="28"/>
      <c r="P7" s="28"/>
      <c r="Q7" s="29"/>
      <c r="R7" s="29"/>
      <c r="S7" s="15"/>
      <c r="T7" s="15"/>
      <c r="U7" s="15"/>
      <c r="V7" s="15"/>
      <c r="W7" s="15"/>
      <c r="X7" s="1"/>
    </row>
    <row r="8" spans="1:24" ht="21" x14ac:dyDescent="0.4">
      <c r="B8" s="162"/>
      <c r="K8" s="9" t="str">
        <f>LNG!D61</f>
        <v>Huskropp nummer</v>
      </c>
      <c r="L8" s="75">
        <v>2</v>
      </c>
      <c r="N8" s="98"/>
      <c r="O8" s="107"/>
      <c r="P8" s="98"/>
      <c r="Q8" s="98"/>
      <c r="R8" s="98"/>
      <c r="S8" s="98"/>
      <c r="T8" s="98"/>
      <c r="U8" s="98"/>
      <c r="V8" s="98"/>
      <c r="W8" s="98"/>
      <c r="X8" s="98"/>
    </row>
    <row r="9" spans="1:24" x14ac:dyDescent="0.3">
      <c r="B9" s="162"/>
      <c r="C9" s="7"/>
      <c r="D9" s="7"/>
      <c r="E9" s="8" t="str">
        <f>CONCATENATE(LNG!D24,L8," :")</f>
        <v>Huskropp no.2 :</v>
      </c>
      <c r="F9" s="168" t="str">
        <f>CONCATENATE(IF(LNG_1=LNG!B2,'CLC2'!AD22,IF(LNG_1=LNG!C2,'CLC2'!AE22,'CLC1'!AD22)),", ",IF(AND(L10&lt;&gt;LNG!B109,L10&lt;&gt;LNG!C109),CONCATENATE(L10," ",snittandel_2*100," % ",LNG!D26),LNG!D109))</f>
        <v>,  0 % snitt</v>
      </c>
      <c r="G9" s="168"/>
      <c r="H9" s="168"/>
      <c r="K9" s="9" t="str">
        <f>LNG!D62</f>
        <v>Antal likadana huskroppar, t.ex. radhus</v>
      </c>
      <c r="L9" s="4"/>
      <c r="N9" s="98"/>
      <c r="O9" s="172"/>
      <c r="P9" s="172"/>
      <c r="Q9" s="98"/>
      <c r="R9" s="172"/>
      <c r="S9" s="172"/>
      <c r="T9" s="98"/>
      <c r="U9" s="98"/>
      <c r="V9" s="172"/>
      <c r="W9" s="99"/>
      <c r="X9" s="98"/>
    </row>
    <row r="10" spans="1:24" x14ac:dyDescent="0.3">
      <c r="B10" s="162"/>
      <c r="C10" s="7"/>
      <c r="D10" s="7"/>
      <c r="E10" s="10"/>
      <c r="F10" s="10"/>
      <c r="G10" s="7"/>
      <c r="H10" s="7"/>
      <c r="K10" s="9" t="str">
        <f>LNG!D63</f>
        <v>Huskroppens snitt mot annan huskropp (ej för hallar)</v>
      </c>
      <c r="L10" s="14"/>
      <c r="N10" s="33"/>
      <c r="O10" s="172"/>
      <c r="P10" s="172"/>
      <c r="Q10" s="98"/>
      <c r="R10" s="172"/>
      <c r="S10" s="172"/>
      <c r="T10" s="173"/>
      <c r="U10" s="173"/>
      <c r="V10" s="172"/>
      <c r="W10" s="99"/>
      <c r="X10" s="105"/>
    </row>
    <row r="11" spans="1:24" ht="16.2" x14ac:dyDescent="0.3">
      <c r="B11" s="162"/>
      <c r="C11" s="7"/>
      <c r="D11" s="7"/>
      <c r="E11" s="10" t="str">
        <f>LNG!D27</f>
        <v>BTA (m2)</v>
      </c>
      <c r="F11" s="128">
        <f>'CLC2'!BTA</f>
        <v>0</v>
      </c>
      <c r="G11" s="12" t="s">
        <v>7</v>
      </c>
      <c r="H11" s="7"/>
      <c r="K11" s="9" t="str">
        <f>LNG!D64</f>
        <v>Andel av snitt, i procent, som gränsar mot annan huskropp</v>
      </c>
      <c r="L11" s="13"/>
      <c r="M11" s="11" t="s">
        <v>378</v>
      </c>
      <c r="N11" s="98"/>
      <c r="O11" s="28"/>
      <c r="P11" s="28"/>
      <c r="Q11" s="28"/>
      <c r="R11" s="29"/>
      <c r="S11" s="108"/>
      <c r="T11" s="174"/>
      <c r="U11" s="174"/>
      <c r="V11" s="29"/>
      <c r="W11" s="29"/>
      <c r="X11" s="29"/>
    </row>
    <row r="12" spans="1:24" ht="16.2" x14ac:dyDescent="0.3">
      <c r="B12" s="162"/>
      <c r="C12" s="7"/>
      <c r="D12" s="7"/>
      <c r="E12" s="10" t="str">
        <f>LNG!D28</f>
        <v>Ljus BTA (Ovan marknivå)</v>
      </c>
      <c r="F12" s="128">
        <f>'CLC2'!BTA_LJUS</f>
        <v>0</v>
      </c>
      <c r="G12" s="12" t="s">
        <v>9</v>
      </c>
      <c r="H12" s="7"/>
      <c r="K12" s="19" t="str">
        <f>LNG!D132</f>
        <v>Beskrivning av huskroppen, t.ex. mittradhus</v>
      </c>
      <c r="L12" s="14"/>
      <c r="N12" s="98"/>
      <c r="O12" s="28"/>
      <c r="P12" s="28"/>
      <c r="Q12" s="28"/>
      <c r="R12" s="29"/>
      <c r="S12" s="108"/>
      <c r="T12" s="174"/>
      <c r="U12" s="174"/>
      <c r="V12" s="29"/>
      <c r="W12" s="29"/>
      <c r="X12" s="29"/>
    </row>
    <row r="13" spans="1:24" ht="16.2" x14ac:dyDescent="0.3">
      <c r="B13" s="162"/>
      <c r="C13" s="7"/>
      <c r="D13" s="7"/>
      <c r="E13" s="10" t="str">
        <f>LNG!D29</f>
        <v>Mörk BTA (Under marknivå)</v>
      </c>
      <c r="F13" s="128">
        <f>'CLC2'!BTA_MÖRK</f>
        <v>0</v>
      </c>
      <c r="G13" s="12" t="s">
        <v>9</v>
      </c>
      <c r="H13" s="7"/>
      <c r="K13" s="9" t="str">
        <f>LNG!D65</f>
        <v>Antal våningar helt under marknivå</v>
      </c>
      <c r="L13" s="4"/>
      <c r="N13" s="98"/>
      <c r="O13" s="28"/>
      <c r="P13" s="28"/>
      <c r="Q13" s="28"/>
      <c r="R13" s="29"/>
      <c r="S13" s="108"/>
      <c r="T13" s="174"/>
      <c r="U13" s="174"/>
      <c r="V13" s="29"/>
      <c r="W13" s="29"/>
      <c r="X13" s="29"/>
    </row>
    <row r="14" spans="1:24" x14ac:dyDescent="0.3">
      <c r="B14" s="162"/>
      <c r="C14" s="7"/>
      <c r="D14" s="7"/>
      <c r="E14" s="7"/>
      <c r="F14" s="7"/>
      <c r="G14" s="7"/>
      <c r="H14" s="7"/>
      <c r="K14" s="9" t="str">
        <f>LNG!D66</f>
        <v>Antal souterrängvåningar, se illustration t.v.</v>
      </c>
      <c r="L14" s="4"/>
      <c r="N14" s="98"/>
      <c r="O14" s="28"/>
      <c r="P14" s="28"/>
      <c r="Q14" s="28"/>
      <c r="R14" s="29"/>
      <c r="S14" s="108"/>
      <c r="T14" s="174"/>
      <c r="U14" s="174"/>
      <c r="V14" s="29"/>
      <c r="W14" s="29"/>
      <c r="X14" s="29"/>
    </row>
    <row r="15" spans="1:24" x14ac:dyDescent="0.3">
      <c r="E15" s="3"/>
      <c r="F15" s="22"/>
      <c r="G15" s="23"/>
      <c r="K15" s="9" t="str">
        <f>LNG!D67</f>
        <v>Antal våningar över högsta marknivå</v>
      </c>
      <c r="L15" s="4"/>
      <c r="N15" s="98"/>
      <c r="O15" s="28"/>
      <c r="P15" s="28"/>
      <c r="Q15" s="28"/>
      <c r="R15" s="29"/>
      <c r="S15" s="108"/>
      <c r="T15" s="174"/>
      <c r="U15" s="174"/>
      <c r="V15" s="29"/>
      <c r="W15" s="29"/>
      <c r="X15" s="29"/>
    </row>
    <row r="16" spans="1:24" ht="18" customHeight="1" x14ac:dyDescent="0.3">
      <c r="E16" s="3"/>
      <c r="F16" s="22"/>
      <c r="G16" s="23"/>
      <c r="K16" s="9" t="str">
        <f>LNG!D68</f>
        <v>Antal personhissar</v>
      </c>
      <c r="L16" s="4"/>
      <c r="N16" s="98"/>
      <c r="O16" s="28"/>
      <c r="P16" s="28"/>
      <c r="Q16" s="28"/>
      <c r="R16" s="29"/>
      <c r="S16" s="108"/>
      <c r="T16" s="174"/>
      <c r="U16" s="174"/>
      <c r="V16" s="29"/>
      <c r="W16" s="29"/>
      <c r="X16" s="29"/>
    </row>
    <row r="17" spans="3:24" x14ac:dyDescent="0.3">
      <c r="C17" s="7"/>
      <c r="D17" s="7"/>
      <c r="E17" s="30"/>
      <c r="F17" s="31"/>
      <c r="G17" s="12"/>
      <c r="H17" s="7"/>
      <c r="K17" s="9" t="str">
        <f>LNG!D69</f>
        <v>Antal säng/lasthissar</v>
      </c>
      <c r="L17" s="4"/>
      <c r="N17" s="98"/>
      <c r="O17" s="28"/>
      <c r="P17" s="28"/>
      <c r="Q17" s="28"/>
      <c r="R17" s="29"/>
      <c r="S17" s="108"/>
      <c r="T17" s="174"/>
      <c r="U17" s="174"/>
      <c r="V17" s="29"/>
      <c r="W17" s="29"/>
      <c r="X17" s="29"/>
    </row>
    <row r="18" spans="3:24" x14ac:dyDescent="0.3">
      <c r="C18" s="7" t="str">
        <f>CONCATENATE("          ",LNG!D163)</f>
        <v xml:space="preserve">          GUIDE TILL SNITT OCH SOUTERRÄNG</v>
      </c>
      <c r="D18" s="7"/>
      <c r="E18" s="7"/>
      <c r="F18" s="7"/>
      <c r="G18" s="7"/>
      <c r="H18" s="7"/>
      <c r="N18" s="98"/>
      <c r="O18" s="28"/>
      <c r="P18" s="28"/>
      <c r="Q18" s="28"/>
      <c r="R18" s="29"/>
      <c r="S18" s="108"/>
      <c r="T18" s="174"/>
      <c r="U18" s="174"/>
      <c r="V18" s="29"/>
      <c r="W18" s="29"/>
      <c r="X18" s="29"/>
    </row>
    <row r="19" spans="3:24" x14ac:dyDescent="0.3">
      <c r="C19" s="7"/>
      <c r="D19" s="7"/>
      <c r="E19" s="7"/>
      <c r="F19" s="7"/>
      <c r="G19" s="7"/>
      <c r="H19" s="7"/>
      <c r="K19" s="9" t="str">
        <f>LNG!D70</f>
        <v>Takvinkel (0 om taksnitt)</v>
      </c>
      <c r="L19" s="4"/>
      <c r="M19" s="1" t="str">
        <f>LNG!D166</f>
        <v>grader</v>
      </c>
      <c r="N19" s="33"/>
      <c r="O19" s="100"/>
      <c r="P19" s="100"/>
      <c r="Q19" s="100"/>
      <c r="R19" s="109"/>
      <c r="S19" s="109"/>
      <c r="T19" s="110"/>
      <c r="U19" s="110"/>
      <c r="V19" s="100"/>
      <c r="W19" s="100"/>
      <c r="X19" s="100"/>
    </row>
    <row r="20" spans="3:24" ht="14.4" customHeight="1" x14ac:dyDescent="0.3">
      <c r="C20" s="7"/>
      <c r="D20" s="7"/>
      <c r="E20" s="7"/>
      <c r="F20" s="7"/>
      <c r="G20" s="7"/>
      <c r="H20" s="7"/>
      <c r="I20" s="167" t="str">
        <f>LNG!D71</f>
        <v>Taknockens höjd över högsta marknivå (småhus/förskola/hallbyggnad)</v>
      </c>
      <c r="J20" s="167"/>
      <c r="K20" s="167"/>
      <c r="L20" s="60"/>
      <c r="M20" s="1" t="s">
        <v>17</v>
      </c>
      <c r="N20" s="98"/>
      <c r="O20" s="98"/>
      <c r="P20" s="33"/>
      <c r="Q20" s="98"/>
      <c r="R20" s="106"/>
      <c r="S20" s="106"/>
      <c r="T20" s="106"/>
      <c r="U20" s="106"/>
      <c r="V20" s="106"/>
      <c r="W20" s="106"/>
      <c r="X20" s="106"/>
    </row>
    <row r="21" spans="3:24" ht="26.4" customHeight="1" x14ac:dyDescent="0.3">
      <c r="C21" s="7"/>
      <c r="D21" s="7"/>
      <c r="E21" s="7"/>
      <c r="F21" s="7"/>
      <c r="G21" s="7"/>
      <c r="H21" s="7"/>
      <c r="I21" s="167"/>
      <c r="J21" s="167"/>
      <c r="K21" s="167"/>
      <c r="N21" s="98"/>
      <c r="O21" s="98"/>
      <c r="P21" s="98"/>
      <c r="Q21" s="108"/>
      <c r="R21" s="98"/>
      <c r="S21" s="98"/>
      <c r="T21" s="98"/>
      <c r="U21" s="98"/>
      <c r="V21" s="98"/>
      <c r="W21" s="98"/>
      <c r="X21" s="98"/>
    </row>
    <row r="22" spans="3:24" x14ac:dyDescent="0.3">
      <c r="C22" s="7"/>
      <c r="D22" s="7"/>
      <c r="E22" s="7"/>
      <c r="F22" s="7"/>
      <c r="G22" s="7"/>
      <c r="H22" s="7"/>
      <c r="K22" s="33" t="str">
        <f>LNG!D72</f>
        <v>Fasadtyp 1 verksamhet/boende</v>
      </c>
      <c r="L22" s="14"/>
      <c r="N22" s="98"/>
      <c r="O22" s="98"/>
      <c r="P22" s="98"/>
      <c r="Q22" s="98"/>
      <c r="R22" s="98"/>
      <c r="S22" s="98"/>
      <c r="T22" s="98"/>
      <c r="U22" s="98"/>
      <c r="V22" s="98"/>
      <c r="W22" s="98"/>
      <c r="X22" s="98"/>
    </row>
    <row r="23" spans="3:24" x14ac:dyDescent="0.3">
      <c r="C23" s="7"/>
      <c r="D23" s="7"/>
      <c r="E23" s="7"/>
      <c r="F23" s="7"/>
      <c r="G23" s="7"/>
      <c r="H23" s="7"/>
      <c r="K23" s="33" t="str">
        <f>LNG!D73</f>
        <v>Fasadtyp 1:s andel av fasad</v>
      </c>
      <c r="L23" s="13"/>
      <c r="M23" s="1" t="s">
        <v>378</v>
      </c>
      <c r="N23" s="98"/>
      <c r="O23" s="98"/>
      <c r="P23" s="111"/>
      <c r="Q23" s="100"/>
      <c r="R23" s="106"/>
      <c r="S23" s="98"/>
      <c r="T23" s="98"/>
      <c r="U23" s="98"/>
      <c r="V23" s="98"/>
      <c r="W23" s="98"/>
      <c r="X23" s="98"/>
    </row>
    <row r="24" spans="3:24" x14ac:dyDescent="0.3">
      <c r="C24" s="7"/>
      <c r="D24" s="7"/>
      <c r="E24" s="7"/>
      <c r="F24" s="7"/>
      <c r="G24" s="7"/>
      <c r="H24" s="7"/>
      <c r="K24" s="33" t="str">
        <f>LNG!D74</f>
        <v>Fasadtyp 2 verksamhet/boende</v>
      </c>
      <c r="L24" s="14"/>
      <c r="N24" s="98"/>
      <c r="O24" s="98"/>
      <c r="P24" s="112"/>
      <c r="Q24" s="100"/>
      <c r="R24" s="113"/>
      <c r="S24" s="114"/>
      <c r="T24" s="98"/>
      <c r="U24" s="98"/>
      <c r="V24" s="98"/>
      <c r="W24" s="98"/>
      <c r="X24" s="98"/>
    </row>
    <row r="25" spans="3:24" x14ac:dyDescent="0.3">
      <c r="C25" s="7"/>
      <c r="D25" s="7"/>
      <c r="E25" s="7"/>
      <c r="F25" s="7"/>
      <c r="G25" s="7"/>
      <c r="H25" s="7"/>
      <c r="K25" s="33" t="str">
        <f>LNG!D75</f>
        <v>Fasadtyp 2:s andel av fasad</v>
      </c>
      <c r="L25" s="13"/>
      <c r="M25" s="1" t="s">
        <v>378</v>
      </c>
      <c r="N25" s="98"/>
      <c r="O25" s="98"/>
      <c r="P25" s="98"/>
      <c r="Q25" s="109"/>
      <c r="R25" s="98"/>
      <c r="S25" s="98"/>
      <c r="T25" s="98"/>
      <c r="U25" s="98"/>
      <c r="V25" s="98"/>
      <c r="W25" s="98"/>
      <c r="X25" s="98"/>
    </row>
    <row r="26" spans="3:24" x14ac:dyDescent="0.3">
      <c r="C26" s="7"/>
      <c r="D26" s="7"/>
      <c r="E26" s="7"/>
      <c r="F26" s="7"/>
      <c r="G26" s="7"/>
      <c r="H26" s="7"/>
      <c r="K26" s="33" t="str">
        <f>LNG!D76</f>
        <v>Fasadtyp 3 verksamhet/boende</v>
      </c>
      <c r="L26" s="14"/>
      <c r="N26" s="98"/>
      <c r="O26" s="98"/>
      <c r="P26" s="111"/>
      <c r="Q26" s="100"/>
      <c r="R26" s="106"/>
      <c r="S26" s="98"/>
      <c r="T26" s="98"/>
      <c r="U26" s="98"/>
      <c r="V26" s="98"/>
      <c r="W26" s="98"/>
      <c r="X26" s="98"/>
    </row>
    <row r="27" spans="3:24" x14ac:dyDescent="0.3">
      <c r="C27" s="7"/>
      <c r="D27" s="7"/>
      <c r="E27" s="7"/>
      <c r="F27" s="7"/>
      <c r="G27" s="7"/>
      <c r="H27" s="7"/>
      <c r="K27" s="33" t="str">
        <f>LNG!D77</f>
        <v>Fasadtyp 3:s andel av fasad</v>
      </c>
      <c r="L27" s="13"/>
      <c r="M27" s="1" t="s">
        <v>378</v>
      </c>
      <c r="N27" s="98"/>
      <c r="O27" s="98"/>
      <c r="P27" s="111"/>
      <c r="Q27" s="115"/>
      <c r="R27" s="98"/>
      <c r="S27" s="98"/>
      <c r="T27" s="98"/>
      <c r="U27" s="98"/>
      <c r="V27" s="98"/>
      <c r="W27" s="98"/>
      <c r="X27" s="98"/>
    </row>
    <row r="28" spans="3:24" x14ac:dyDescent="0.3">
      <c r="C28" s="7"/>
      <c r="D28" s="7"/>
      <c r="E28" s="7"/>
      <c r="F28" s="7"/>
      <c r="G28" s="7"/>
      <c r="H28" s="7"/>
      <c r="N28" s="98"/>
      <c r="O28" s="98"/>
      <c r="P28" s="98"/>
      <c r="Q28" s="109"/>
      <c r="R28" s="98"/>
      <c r="S28" s="98"/>
      <c r="T28" s="98"/>
      <c r="U28" s="98"/>
      <c r="V28" s="98"/>
      <c r="W28" s="98"/>
      <c r="X28" s="98"/>
    </row>
    <row r="29" spans="3:24" x14ac:dyDescent="0.3">
      <c r="C29" s="7"/>
      <c r="D29" s="7"/>
      <c r="E29" s="7"/>
      <c r="F29" s="7"/>
      <c r="G29" s="7"/>
      <c r="H29" s="7"/>
      <c r="K29" s="33" t="str">
        <f>LNG!D78</f>
        <v>Fasadtyp 1 garage ovan mark</v>
      </c>
      <c r="L29" s="14"/>
      <c r="N29" s="98"/>
      <c r="O29" s="98"/>
      <c r="P29" s="111"/>
      <c r="Q29" s="100"/>
      <c r="R29" s="106"/>
      <c r="S29" s="98"/>
      <c r="T29" s="98"/>
      <c r="U29" s="98"/>
      <c r="V29" s="98"/>
      <c r="W29" s="98"/>
      <c r="X29" s="98"/>
    </row>
    <row r="30" spans="3:24" x14ac:dyDescent="0.3">
      <c r="C30" s="7"/>
      <c r="D30" s="7"/>
      <c r="E30" s="10"/>
      <c r="F30" s="32"/>
      <c r="G30" s="12"/>
      <c r="H30" s="7"/>
      <c r="K30" s="33" t="str">
        <f>LNG!D79</f>
        <v>Fasadtyp 1:s andel av garagefasad</v>
      </c>
      <c r="L30" s="13"/>
      <c r="M30" s="1" t="s">
        <v>378</v>
      </c>
      <c r="N30" s="98"/>
      <c r="O30" s="98"/>
      <c r="P30" s="98"/>
      <c r="Q30" s="109"/>
      <c r="R30" s="98"/>
      <c r="S30" s="98"/>
      <c r="T30" s="98"/>
      <c r="U30" s="98"/>
      <c r="V30" s="98"/>
      <c r="W30" s="98"/>
      <c r="X30" s="98"/>
    </row>
    <row r="31" spans="3:24" x14ac:dyDescent="0.3">
      <c r="C31" s="7"/>
      <c r="D31" s="7"/>
      <c r="E31" s="10"/>
      <c r="F31" s="32"/>
      <c r="G31" s="12"/>
      <c r="H31" s="7"/>
      <c r="K31" s="33" t="str">
        <f>LNG!D80</f>
        <v>Fasadtyp 2 garage ovan mark</v>
      </c>
      <c r="L31" s="14"/>
      <c r="N31" s="98"/>
      <c r="O31" s="98"/>
      <c r="P31" s="111"/>
      <c r="Q31" s="100"/>
      <c r="R31" s="106"/>
      <c r="S31" s="98"/>
      <c r="T31" s="98"/>
      <c r="U31" s="98"/>
      <c r="V31" s="98"/>
      <c r="W31" s="98"/>
      <c r="X31" s="98"/>
    </row>
    <row r="32" spans="3:24" x14ac:dyDescent="0.3">
      <c r="C32" s="7"/>
      <c r="D32" s="7"/>
      <c r="E32" s="10"/>
      <c r="F32" s="32"/>
      <c r="G32" s="12"/>
      <c r="H32" s="7"/>
      <c r="K32" s="33" t="str">
        <f>LNG!D81</f>
        <v>Fasadtyp 2:s andel av garagefasad</v>
      </c>
      <c r="L32" s="13"/>
      <c r="M32" s="1" t="s">
        <v>378</v>
      </c>
      <c r="N32" s="98"/>
      <c r="O32" s="98"/>
      <c r="P32" s="111"/>
      <c r="Q32" s="100"/>
      <c r="R32" s="106"/>
      <c r="S32" s="98"/>
      <c r="T32" s="98"/>
      <c r="U32" s="98"/>
      <c r="V32" s="98"/>
      <c r="W32" s="98"/>
      <c r="X32" s="98"/>
    </row>
    <row r="33" spans="1:24" x14ac:dyDescent="0.3">
      <c r="C33" s="7"/>
      <c r="D33" s="7"/>
      <c r="E33" s="10"/>
      <c r="F33" s="32"/>
      <c r="G33" s="12"/>
      <c r="H33" s="7"/>
      <c r="K33" s="9"/>
      <c r="L33" s="9"/>
      <c r="N33" s="98"/>
      <c r="O33" s="98"/>
      <c r="P33" s="98"/>
      <c r="Q33" s="98"/>
      <c r="R33" s="98"/>
      <c r="S33" s="98"/>
      <c r="T33" s="98"/>
      <c r="U33" s="98"/>
      <c r="V33" s="98"/>
      <c r="W33" s="98"/>
      <c r="X33" s="98"/>
    </row>
    <row r="34" spans="1:24" ht="16.2" x14ac:dyDescent="0.3">
      <c r="C34" s="171" t="str">
        <f>LNG!D183</f>
        <v>Ett souterrängplan kan ha en del helt ovan mark, en del som har  50% procent ovan och 50% procent under mark, och en del som är helt under mark, se bild ovan.</v>
      </c>
      <c r="D34" s="171"/>
      <c r="E34" s="171"/>
      <c r="F34" s="171"/>
      <c r="G34" s="171"/>
      <c r="H34" s="171"/>
      <c r="J34"/>
      <c r="K34" s="33" t="str">
        <f>LNG!D82</f>
        <v>Utanpåliggande balkong/loftgångsyta totalt</v>
      </c>
      <c r="L34" s="64">
        <f>SUM(C69:V69)</f>
        <v>0</v>
      </c>
      <c r="M34" s="1" t="s">
        <v>9</v>
      </c>
    </row>
    <row r="35" spans="1:24" x14ac:dyDescent="0.3">
      <c r="C35" s="171"/>
      <c r="D35" s="171"/>
      <c r="E35" s="171"/>
      <c r="F35" s="171"/>
      <c r="G35" s="171"/>
      <c r="H35" s="171"/>
      <c r="K35" s="33" t="str">
        <f>LNG!D83</f>
        <v>Bottenplatta tjocklek betong</v>
      </c>
      <c r="L35" s="61"/>
      <c r="M35" s="1" t="s">
        <v>17</v>
      </c>
    </row>
    <row r="36" spans="1:24" x14ac:dyDescent="0.3">
      <c r="C36" s="171"/>
      <c r="D36" s="171"/>
      <c r="E36" s="171"/>
      <c r="F36" s="171"/>
      <c r="G36" s="171"/>
      <c r="H36" s="171"/>
      <c r="K36" s="33" t="str">
        <f>LNG!D84</f>
        <v>Armering i bottenplatta</v>
      </c>
      <c r="L36" s="62"/>
      <c r="M36" s="1" t="s">
        <v>26</v>
      </c>
    </row>
    <row r="37" spans="1:24" x14ac:dyDescent="0.3">
      <c r="C37" s="171"/>
      <c r="D37" s="171"/>
      <c r="E37" s="171"/>
      <c r="F37" s="171"/>
      <c r="G37" s="171"/>
      <c r="H37" s="171"/>
      <c r="K37" s="33" t="str">
        <f>LNG!D85</f>
        <v>Pålning mängd material</v>
      </c>
      <c r="L37" s="63"/>
      <c r="M37" s="36" t="s">
        <v>27</v>
      </c>
    </row>
    <row r="38" spans="1:24" customFormat="1" ht="15" customHeight="1" x14ac:dyDescent="0.3">
      <c r="A38" s="1"/>
      <c r="B38" s="1"/>
      <c r="C38" s="166"/>
      <c r="D38" s="166"/>
      <c r="E38" s="166"/>
      <c r="F38" s="166"/>
      <c r="G38" s="166"/>
      <c r="H38" s="166"/>
      <c r="I38" s="1"/>
      <c r="J38" s="1"/>
      <c r="K38" s="33" t="str">
        <f>LNG!D86</f>
        <v>Material pålar</v>
      </c>
      <c r="L38" s="14"/>
      <c r="M38" s="1"/>
      <c r="N38" s="1"/>
      <c r="O38" s="1"/>
      <c r="P38" s="1"/>
      <c r="Q38" s="1"/>
      <c r="R38" s="1"/>
      <c r="S38" s="1"/>
      <c r="T38" s="1"/>
      <c r="U38" s="1"/>
      <c r="V38" s="1"/>
      <c r="W38" s="1"/>
      <c r="X38" s="1"/>
    </row>
    <row r="39" spans="1:24" customFormat="1" x14ac:dyDescent="0.3">
      <c r="A39" s="1"/>
      <c r="B39" s="1"/>
      <c r="C39" s="166"/>
      <c r="D39" s="166"/>
      <c r="E39" s="166"/>
      <c r="F39" s="166"/>
      <c r="G39" s="166"/>
      <c r="H39" s="166"/>
      <c r="I39" s="9"/>
      <c r="J39" s="1"/>
      <c r="K39" s="33" t="str">
        <f>LNG!D87</f>
        <v>Stag och förankringar (stål)</v>
      </c>
      <c r="L39" s="14"/>
      <c r="M39" s="1" t="s">
        <v>27</v>
      </c>
      <c r="N39" s="1"/>
      <c r="O39" s="1"/>
      <c r="P39" s="1"/>
      <c r="Q39" s="1"/>
      <c r="R39" s="1"/>
      <c r="S39" s="1"/>
      <c r="T39" s="1"/>
      <c r="U39" s="1"/>
      <c r="V39" s="1"/>
      <c r="W39" s="1"/>
      <c r="X39" s="1"/>
    </row>
    <row r="40" spans="1:24" customFormat="1" ht="16.2" x14ac:dyDescent="0.3">
      <c r="A40" s="1"/>
      <c r="B40" s="1"/>
      <c r="C40" s="166"/>
      <c r="D40" s="166"/>
      <c r="E40" s="166"/>
      <c r="F40" s="166"/>
      <c r="G40" s="166"/>
      <c r="H40" s="166"/>
      <c r="I40" s="9"/>
      <c r="J40" s="1"/>
      <c r="K40" s="33" t="str">
        <f>LNG!D88</f>
        <v>Övrigt fundament betong, inkl. ev. betongsockel</v>
      </c>
      <c r="L40" s="62"/>
      <c r="M40" s="1" t="s">
        <v>29</v>
      </c>
      <c r="N40" s="1"/>
      <c r="O40" s="1"/>
      <c r="P40" s="3"/>
      <c r="Q40" s="24"/>
      <c r="R40" s="23"/>
      <c r="S40" s="1"/>
      <c r="T40" s="1"/>
      <c r="U40" s="1"/>
      <c r="V40" s="1"/>
      <c r="W40" s="1"/>
      <c r="X40" s="1"/>
    </row>
    <row r="41" spans="1:24" customFormat="1" x14ac:dyDescent="0.3">
      <c r="A41" s="1"/>
      <c r="B41" s="1"/>
      <c r="C41" s="166"/>
      <c r="D41" s="166"/>
      <c r="E41" s="166"/>
      <c r="F41" s="166"/>
      <c r="G41" s="166"/>
      <c r="H41" s="166"/>
      <c r="I41" s="9"/>
      <c r="J41" s="1"/>
      <c r="K41" s="1"/>
      <c r="L41" s="1"/>
      <c r="M41" s="1"/>
      <c r="N41" s="1"/>
      <c r="O41" s="1"/>
      <c r="P41" s="3"/>
      <c r="Q41" s="24"/>
      <c r="R41" s="23"/>
      <c r="S41" s="1"/>
      <c r="T41" s="1"/>
      <c r="U41" s="1"/>
      <c r="V41" s="1"/>
      <c r="W41" s="1"/>
      <c r="X41" s="1"/>
    </row>
    <row r="42" spans="1:24" customFormat="1" x14ac:dyDescent="0.3">
      <c r="A42" s="1"/>
      <c r="B42" s="1"/>
      <c r="C42" s="166"/>
      <c r="D42" s="166"/>
      <c r="E42" s="166"/>
      <c r="F42" s="166"/>
      <c r="G42" s="166"/>
      <c r="H42" s="166"/>
      <c r="I42" s="9"/>
      <c r="J42" s="1"/>
      <c r="K42" s="33" t="str">
        <f>LNG!D89</f>
        <v>Max antal samtida matgäster i verksamheten "restaurang/matsal"</v>
      </c>
      <c r="L42" s="37"/>
      <c r="M42" s="1"/>
      <c r="N42" s="1"/>
      <c r="O42" s="1"/>
      <c r="P42" s="3"/>
      <c r="Q42" s="24"/>
      <c r="R42" s="23"/>
      <c r="S42" s="1"/>
      <c r="T42" s="1"/>
      <c r="U42" s="1"/>
      <c r="V42" s="1"/>
      <c r="W42" s="1"/>
      <c r="X42" s="1"/>
    </row>
    <row r="43" spans="1:24" customFormat="1" x14ac:dyDescent="0.3">
      <c r="A43" s="1"/>
      <c r="B43" s="1"/>
      <c r="C43" s="166"/>
      <c r="D43" s="166"/>
      <c r="E43" s="166"/>
      <c r="F43" s="166"/>
      <c r="G43" s="166"/>
      <c r="H43" s="166"/>
      <c r="I43" s="9"/>
      <c r="J43" s="1"/>
      <c r="K43" s="33" t="str">
        <f>LNG!D90</f>
        <v>Fläktrum ovanpå tak (ej del av BTA)</v>
      </c>
      <c r="L43" s="4"/>
      <c r="M43" s="1"/>
      <c r="N43" s="1"/>
      <c r="O43" s="1"/>
      <c r="P43" s="3"/>
      <c r="Q43" s="24"/>
      <c r="R43" s="23"/>
      <c r="S43" s="1"/>
      <c r="T43" s="1"/>
      <c r="U43" s="1"/>
      <c r="V43" s="1"/>
      <c r="W43" s="1"/>
      <c r="X43" s="1"/>
    </row>
    <row r="44" spans="1:24" customFormat="1" x14ac:dyDescent="0.3">
      <c r="A44" s="1"/>
      <c r="B44" s="1"/>
      <c r="C44" s="166"/>
      <c r="D44" s="166"/>
      <c r="E44" s="166"/>
      <c r="F44" s="166"/>
      <c r="G44" s="166"/>
      <c r="H44" s="166"/>
      <c r="I44" s="9"/>
      <c r="J44" s="1"/>
      <c r="K44" s="1"/>
      <c r="L44" s="1"/>
      <c r="M44" s="1"/>
      <c r="N44" s="1"/>
      <c r="O44" s="1"/>
      <c r="P44" s="1"/>
      <c r="Q44" s="1"/>
      <c r="R44" s="1"/>
      <c r="S44" s="1"/>
      <c r="T44" s="1"/>
      <c r="U44" s="1"/>
      <c r="V44" s="1"/>
      <c r="W44" s="1"/>
      <c r="X44" s="1"/>
    </row>
    <row r="45" spans="1:24" customFormat="1" x14ac:dyDescent="0.3">
      <c r="A45" s="1"/>
      <c r="B45" s="1"/>
      <c r="C45" s="166"/>
      <c r="D45" s="166"/>
      <c r="E45" s="166"/>
      <c r="F45" s="166"/>
      <c r="G45" s="166"/>
      <c r="H45" s="166"/>
      <c r="I45" s="9"/>
      <c r="J45" s="1"/>
      <c r="K45" s="9"/>
      <c r="L45" s="139"/>
      <c r="M45" s="1"/>
      <c r="N45" s="1"/>
      <c r="O45" s="1"/>
      <c r="P45" s="1"/>
      <c r="Q45" s="1"/>
      <c r="R45" s="1"/>
      <c r="S45" s="1"/>
      <c r="T45" s="1"/>
      <c r="U45" s="1"/>
      <c r="V45" s="1"/>
      <c r="W45" s="1"/>
      <c r="X45" s="1"/>
    </row>
    <row r="46" spans="1:24" customFormat="1" ht="30" customHeight="1" x14ac:dyDescent="0.3">
      <c r="A46" s="1"/>
      <c r="B46" s="1"/>
      <c r="C46" s="166"/>
      <c r="D46" s="166"/>
      <c r="E46" s="166"/>
      <c r="F46" s="166"/>
      <c r="G46" s="166"/>
      <c r="H46" s="166"/>
      <c r="I46" s="9"/>
      <c r="J46" s="1"/>
      <c r="K46" s="1"/>
      <c r="L46" s="33"/>
      <c r="M46" s="1"/>
      <c r="N46" s="1"/>
      <c r="O46" s="1"/>
      <c r="P46" s="1"/>
      <c r="Q46" s="1"/>
      <c r="R46" s="1"/>
      <c r="S46" s="1"/>
      <c r="T46" s="1"/>
      <c r="U46" s="1"/>
      <c r="V46" s="1"/>
      <c r="W46" s="1"/>
      <c r="X46" s="1"/>
    </row>
    <row r="47" spans="1:24" customFormat="1" x14ac:dyDescent="0.3">
      <c r="A47" s="1"/>
      <c r="B47" s="1"/>
      <c r="C47" s="38"/>
      <c r="D47" s="38"/>
      <c r="E47" s="38"/>
      <c r="F47" s="38"/>
      <c r="G47" s="38"/>
      <c r="H47" s="38"/>
      <c r="I47" s="9"/>
      <c r="J47" s="1"/>
      <c r="K47" s="1"/>
      <c r="L47" s="33"/>
      <c r="M47" s="1"/>
      <c r="N47" s="1"/>
      <c r="O47" s="1"/>
      <c r="P47" s="1"/>
      <c r="Q47" s="1"/>
      <c r="R47" s="1"/>
      <c r="S47" s="1"/>
      <c r="T47" s="1"/>
      <c r="U47" s="1"/>
      <c r="V47" s="1"/>
      <c r="W47" s="1"/>
      <c r="X47" s="1"/>
    </row>
    <row r="48" spans="1:24" customFormat="1" x14ac:dyDescent="0.3">
      <c r="A48" s="1"/>
      <c r="B48" s="1"/>
      <c r="C48" s="1"/>
      <c r="D48" s="25"/>
      <c r="E48" s="3"/>
      <c r="F48" s="26"/>
      <c r="G48" s="26"/>
      <c r="H48" s="1"/>
      <c r="I48" s="1"/>
      <c r="J48" s="1"/>
      <c r="K48" s="1"/>
      <c r="L48" s="1"/>
      <c r="M48" s="1"/>
      <c r="N48" s="1"/>
      <c r="O48" s="1"/>
      <c r="P48" s="1"/>
      <c r="Q48" s="1"/>
      <c r="R48" s="1"/>
      <c r="S48" s="1"/>
      <c r="T48" s="1"/>
      <c r="U48" s="1"/>
      <c r="V48" s="1"/>
      <c r="W48" s="1"/>
      <c r="X48" s="1"/>
    </row>
    <row r="49" spans="1:31" customFormat="1" x14ac:dyDescent="0.3">
      <c r="A49" s="1"/>
      <c r="B49" s="1"/>
      <c r="C49" s="15" t="str">
        <f>LNG!D46</f>
        <v>BTA (m2) fördelad på typ av verksamhet/boende, U. M.= UNDER MARK, O. M. = OVAN MARK. Garage under mark och/eller över mark förs in i raden för garage. Verksamhetsplan ovan hallplan i hallbyggnad läggs in som plan ovan hallplanet. Ta bort BTA värden i grå fält nedan, de används inte för beräkning - men förvillar annars på utskrift.</v>
      </c>
      <c r="D49" s="16"/>
      <c r="E49" s="16"/>
      <c r="F49" s="16"/>
      <c r="G49" s="16"/>
      <c r="H49" s="1"/>
      <c r="I49" s="16"/>
      <c r="J49" s="16"/>
      <c r="K49" s="16"/>
      <c r="L49" s="16"/>
      <c r="M49" s="16"/>
      <c r="N49" s="16"/>
      <c r="O49" s="1"/>
      <c r="P49" s="1"/>
      <c r="Q49" s="1"/>
      <c r="R49" s="1"/>
      <c r="S49" s="1"/>
      <c r="T49" s="1"/>
      <c r="U49" s="1"/>
      <c r="V49" s="1"/>
      <c r="W49" s="1"/>
      <c r="X49" s="1"/>
    </row>
    <row r="50" spans="1:31" customFormat="1" x14ac:dyDescent="0.3">
      <c r="A50" s="1"/>
      <c r="B50" s="1"/>
      <c r="C50" s="15" t="str">
        <f>IF($L$13&gt;0,LNG!D47,IF($L$14&gt;0,LNG!D48,LNG!D51))</f>
        <v>MARKPLAN</v>
      </c>
      <c r="D50" s="15" t="str">
        <f>IF(D51&lt;&gt;"",IF(D51=0,LNG!$D$51,IF(D51&gt;0,LNG!$D$52,IF(D51&lt;0,IF(D51&gt;=-SOUTERRÄNG_VÅNINGAR,IF(C50=LNG!$D$48,LNG!$D$49,IF(C50=LNG!$D$49,LNG!$D$50,LNG!$D$48)),LNG!$D$47)))),"")</f>
        <v/>
      </c>
      <c r="E50" s="15" t="str">
        <f>IF(E51&lt;&gt;"",IF(E51=0,LNG!$D$51,IF(E51&gt;0,LNG!$D$52,IF(E51&lt;0,IF(E51&gt;=-SOUTERRÄNG_VÅNINGAR,IF(D50=LNG!$D$48,LNG!$D$49,IF(D50=LNG!$D$49,LNG!$D$50,LNG!$D$48)),LNG!$D$47)))),"")</f>
        <v/>
      </c>
      <c r="F50" s="15" t="str">
        <f>IF(F51&lt;&gt;"",IF(F51=0,LNG!$D$51,IF(F51&gt;0,LNG!$D$52,IF(F51&lt;0,IF(F51&gt;=-SOUTERRÄNG_VÅNINGAR,IF(E50=LNG!$D$48,LNG!$D$49,IF(E50=LNG!$D$49,LNG!$D$50,LNG!$D$48)),LNG!$D$47)))),"")</f>
        <v/>
      </c>
      <c r="G50" s="15" t="str">
        <f>IF(G51&lt;&gt;"",IF(G51=0,LNG!$D$51,IF(G51&gt;0,LNG!$D$52,IF(G51&lt;0,IF(G51&gt;=-SOUTERRÄNG_VÅNINGAR,IF(F50=LNG!$D$48,LNG!$D$49,IF(F50=LNG!$D$49,LNG!$D$50,LNG!$D$48)),LNG!$D$47)))),"")</f>
        <v/>
      </c>
      <c r="H50" s="15" t="str">
        <f>IF(H51&lt;&gt;"",IF(H51=0,LNG!$D$51,IF(H51&gt;0,LNG!$D$52,IF(H51&lt;0,IF(H51&gt;=-SOUTERRÄNG_VÅNINGAR,IF(G50=LNG!$D$48,LNG!$D$49,IF(G50=LNG!$D$49,LNG!$D$50,LNG!$D$48)),LNG!$D$47)))),"")</f>
        <v/>
      </c>
      <c r="I50" s="15" t="str">
        <f>IF(I51&lt;&gt;"",IF(I51=0,LNG!$D$51,IF(I51&gt;0,LNG!$D$52,IF(I51&lt;0,IF(I51&gt;=-SOUTERRÄNG_VÅNINGAR,IF(H50=LNG!$D$48,LNG!$D$49,IF(H50=LNG!$D$49,LNG!$D$50,LNG!$D$48)),LNG!$D$47)))),"")</f>
        <v/>
      </c>
      <c r="J50" s="15" t="str">
        <f>IF(J51&lt;&gt;"",IF(J51=0,LNG!$D$51,IF(J51&gt;0,LNG!$D$52,IF(J51&lt;0,IF(J51&gt;=-SOUTERRÄNG_VÅNINGAR,IF(I50=LNG!$D$48,LNG!$D$49,IF(I50=LNG!$D$49,LNG!$D$50,LNG!$D$48)),LNG!$D$47)))),"")</f>
        <v/>
      </c>
      <c r="K50" s="15" t="str">
        <f>IF(K51&lt;&gt;"",IF(K51=0,LNG!$D$51,IF(K51&gt;0,LNG!$D$52,IF(K51&lt;0,IF(K51&gt;=-SOUTERRÄNG_VÅNINGAR,IF(J50=LNG!$D$48,LNG!$D$49,IF(J50=LNG!$D$49,LNG!$D$50,LNG!$D$48)),LNG!$D$47)))),"")</f>
        <v/>
      </c>
      <c r="L50" s="15" t="str">
        <f>IF(L51&lt;&gt;"",IF(L51=0,LNG!$D$51,IF(L51&gt;0,LNG!$D$52,IF(L51&lt;0,IF(L51&gt;=-SOUTERRÄNG_VÅNINGAR,IF(K50=LNG!$D$48,LNG!$D$49,IF(K50=LNG!$D$49,LNG!$D$50,LNG!$D$48)),LNG!$D$47)))),"")</f>
        <v/>
      </c>
      <c r="M50" s="15" t="str">
        <f>IF(M51&lt;&gt;"",IF(M51=0,LNG!$D$51,IF(M51&gt;0,LNG!$D$52,IF(M51&lt;0,IF(M51&gt;=-SOUTERRÄNG_VÅNINGAR,IF(L50=LNG!$D$48,LNG!$D$49,IF(L50=LNG!$D$49,LNG!$D$50,LNG!$D$48)),LNG!$D$47)))),"")</f>
        <v/>
      </c>
      <c r="N50" s="15" t="str">
        <f>IF(N51&lt;&gt;"",IF(N51=0,LNG!$D$51,IF(N51&gt;0,LNG!$D$52,IF(N51&lt;0,IF(N51&gt;=-SOUTERRÄNG_VÅNINGAR,IF(M50=LNG!$D$48,LNG!$D$49,IF(M50=LNG!$D$49,LNG!$D$50,LNG!$D$48)),LNG!$D$47)))),"")</f>
        <v/>
      </c>
      <c r="O50" s="15" t="str">
        <f>IF(O51&lt;&gt;"",IF(O51=0,LNG!$D$51,IF(O51&gt;0,LNG!$D$52,IF(O51&lt;0,IF(O51&gt;=-SOUTERRÄNG_VÅNINGAR,IF(N50=LNG!$D$48,LNG!$D$49,IF(N50=LNG!$D$49,LNG!$D$50,LNG!$D$48)),LNG!$D$47)))),"")</f>
        <v/>
      </c>
      <c r="P50" s="15" t="str">
        <f>IF(P51&lt;&gt;"",IF(P51=0,LNG!$D$51,IF(P51&gt;0,LNG!$D$52,IF(P51&lt;0,IF(P51&gt;=-SOUTERRÄNG_VÅNINGAR,IF(O50=LNG!$D$48,LNG!$D$49,IF(O50=LNG!$D$49,LNG!$D$50,LNG!$D$48)),LNG!$D$47)))),"")</f>
        <v/>
      </c>
      <c r="Q50" s="15" t="str">
        <f>IF(Q51&lt;&gt;"",IF(Q51=0,LNG!$D$51,IF(Q51&gt;0,LNG!$D$52,IF(Q51&lt;0,IF(Q51&gt;=-SOUTERRÄNG_VÅNINGAR,IF(P50=LNG!$D$48,LNG!$D$49,IF(P50=LNG!$D$49,LNG!$D$50,LNG!$D$48)),LNG!$D$47)))),"")</f>
        <v/>
      </c>
      <c r="R50" s="15" t="str">
        <f>IF(R51&lt;&gt;"",IF(R51=0,LNG!$D$51,IF(R51&gt;0,LNG!$D$52,IF(R51&lt;0,IF(R51&gt;=-SOUTERRÄNG_VÅNINGAR,IF(Q50=LNG!$D$48,LNG!$D$49,IF(Q50=LNG!$D$49,LNG!$D$50,LNG!$D$48)),LNG!$D$47)))),"")</f>
        <v/>
      </c>
      <c r="S50" s="15" t="str">
        <f>IF(S51&lt;&gt;"",IF(S51=0,LNG!$D$51,IF(S51&gt;0,LNG!$D$52,IF(S51&lt;0,IF(S51&gt;=-SOUTERRÄNG_VÅNINGAR,IF(R50=LNG!$D$48,LNG!$D$49,IF(R50=LNG!$D$49,LNG!$D$50,LNG!$D$48)),LNG!$D$47)))),"")</f>
        <v/>
      </c>
      <c r="T50" s="15" t="str">
        <f>IF(T51&lt;&gt;"",IF(T51=0,LNG!$D$51,IF(T51&gt;0,LNG!$D$52,IF(T51&lt;0,IF(T51&gt;=-SOUTERRÄNG_VÅNINGAR,IF(S50=LNG!$D$48,LNG!$D$49,IF(S50=LNG!$D$49,LNG!$D$50,LNG!$D$48)),LNG!$D$47)))),"")</f>
        <v/>
      </c>
      <c r="U50" s="15" t="str">
        <f>IF(U51&lt;&gt;"",IF(U51=0,LNG!$D$51,IF(U51&gt;0,LNG!$D$52,IF(U51&lt;0,IF(U51&gt;=-SOUTERRÄNG_VÅNINGAR,IF(T50=LNG!$D$48,LNG!$D$49,IF(T50=LNG!$D$49,LNG!$D$50,LNG!$D$48)),LNG!$D$47)))),"")</f>
        <v/>
      </c>
      <c r="V50" s="15" t="str">
        <f>IF(V51&lt;&gt;"",IF(V51=0,LNG!$D$51,IF(V51&gt;0,LNG!$D$52,IF(V51&lt;0,IF(V51&gt;=-SOUTERRÄNG_VÅNINGAR,IF(U50=LNG!$D$48,LNG!$D$49,IF(U50=LNG!$D$49,LNG!$D$50,LNG!$D$48)),LNG!$D$47)))),"")</f>
        <v/>
      </c>
      <c r="W50" s="15"/>
      <c r="X50" s="1"/>
    </row>
    <row r="51" spans="1:31" customFormat="1" x14ac:dyDescent="0.3">
      <c r="A51" s="1"/>
      <c r="B51" s="73" t="str">
        <f>LNG!D53</f>
        <v>Våning</v>
      </c>
      <c r="C51" s="17">
        <f>-$L14-$L$13</f>
        <v>0</v>
      </c>
      <c r="D51" s="18" t="str">
        <f>IF(C51&lt;&gt;"",IF(C51+1&lt;=$L$15,IF(AND(C51&gt;=-$L$14,B51&lt;&gt;C51,C51&lt;0),C51,IF(C51+1&gt;=$L$15,"",C51+1)),""),"")</f>
        <v/>
      </c>
      <c r="E51" s="18" t="str">
        <f t="shared" ref="E51:V51" si="0">IF(D51&lt;&gt;"",IF(D51+1&lt;=$L$15,IF(AND(D51&gt;=-$L$14,B51&lt;&gt;D51,D51&lt;0),D51,IF(D51+1&gt;=$L$15,"",D51+1)),""),"")</f>
        <v/>
      </c>
      <c r="F51" s="18" t="str">
        <f t="shared" si="0"/>
        <v/>
      </c>
      <c r="G51" s="18" t="str">
        <f t="shared" si="0"/>
        <v/>
      </c>
      <c r="H51" s="18" t="str">
        <f t="shared" si="0"/>
        <v/>
      </c>
      <c r="I51" s="18" t="str">
        <f t="shared" si="0"/>
        <v/>
      </c>
      <c r="J51" s="18" t="str">
        <f t="shared" si="0"/>
        <v/>
      </c>
      <c r="K51" s="18" t="str">
        <f t="shared" si="0"/>
        <v/>
      </c>
      <c r="L51" s="18" t="str">
        <f t="shared" si="0"/>
        <v/>
      </c>
      <c r="M51" s="18" t="str">
        <f t="shared" si="0"/>
        <v/>
      </c>
      <c r="N51" s="18" t="str">
        <f t="shared" si="0"/>
        <v/>
      </c>
      <c r="O51" s="18" t="str">
        <f t="shared" si="0"/>
        <v/>
      </c>
      <c r="P51" s="18" t="str">
        <f t="shared" si="0"/>
        <v/>
      </c>
      <c r="Q51" s="18" t="str">
        <f t="shared" si="0"/>
        <v/>
      </c>
      <c r="R51" s="18" t="str">
        <f t="shared" si="0"/>
        <v/>
      </c>
      <c r="S51" s="18" t="str">
        <f t="shared" si="0"/>
        <v/>
      </c>
      <c r="T51" s="18" t="str">
        <f t="shared" si="0"/>
        <v/>
      </c>
      <c r="U51" s="18" t="str">
        <f t="shared" si="0"/>
        <v/>
      </c>
      <c r="V51" s="18" t="str">
        <f t="shared" si="0"/>
        <v/>
      </c>
      <c r="W51" s="97"/>
      <c r="X51" s="1"/>
      <c r="AD51" s="19"/>
      <c r="AE51" s="19"/>
    </row>
    <row r="52" spans="1:31" customFormat="1" x14ac:dyDescent="0.3">
      <c r="A52" s="1"/>
      <c r="B52" s="9" t="str">
        <f>LNG!D3</f>
        <v>Garage</v>
      </c>
      <c r="C52" s="44"/>
      <c r="D52" s="45"/>
      <c r="E52" s="45"/>
      <c r="F52" s="46"/>
      <c r="G52" s="47"/>
      <c r="H52" s="47"/>
      <c r="I52" s="47"/>
      <c r="J52" s="48"/>
      <c r="K52" s="48"/>
      <c r="L52" s="48"/>
      <c r="M52" s="55"/>
      <c r="N52" s="55"/>
      <c r="O52" s="55"/>
      <c r="P52" s="55"/>
      <c r="Q52" s="55"/>
      <c r="R52" s="55"/>
      <c r="S52" s="55"/>
      <c r="T52" s="55"/>
      <c r="U52" s="55"/>
      <c r="V52" s="55"/>
      <c r="W52" s="101"/>
      <c r="X52" s="1"/>
      <c r="AD52" s="20"/>
    </row>
    <row r="53" spans="1:31" customFormat="1" x14ac:dyDescent="0.3">
      <c r="A53" s="1"/>
      <c r="B53" s="9" t="str">
        <f>LNG!D4</f>
        <v>Industrihall</v>
      </c>
      <c r="C53" s="44"/>
      <c r="D53" s="45"/>
      <c r="E53" s="45"/>
      <c r="F53" s="46"/>
      <c r="G53" s="47"/>
      <c r="H53" s="47"/>
      <c r="I53" s="47"/>
      <c r="J53" s="48"/>
      <c r="K53" s="48"/>
      <c r="L53" s="48"/>
      <c r="M53" s="55"/>
      <c r="N53" s="55"/>
      <c r="O53" s="55"/>
      <c r="P53" s="55"/>
      <c r="Q53" s="55"/>
      <c r="R53" s="55"/>
      <c r="S53" s="55"/>
      <c r="T53" s="55"/>
      <c r="U53" s="55"/>
      <c r="V53" s="55"/>
      <c r="W53" s="101"/>
      <c r="X53" s="1"/>
    </row>
    <row r="54" spans="1:31" customFormat="1" x14ac:dyDescent="0.3">
      <c r="A54" s="1"/>
      <c r="B54" s="9" t="str">
        <f>LNG!D5</f>
        <v>Logistikhall</v>
      </c>
      <c r="C54" s="44"/>
      <c r="D54" s="45"/>
      <c r="E54" s="45"/>
      <c r="F54" s="46"/>
      <c r="G54" s="47"/>
      <c r="H54" s="47"/>
      <c r="I54" s="47"/>
      <c r="J54" s="48"/>
      <c r="K54" s="48"/>
      <c r="L54" s="48"/>
      <c r="M54" s="55"/>
      <c r="N54" s="55"/>
      <c r="O54" s="55"/>
      <c r="P54" s="55"/>
      <c r="Q54" s="55"/>
      <c r="R54" s="55"/>
      <c r="S54" s="55"/>
      <c r="T54" s="55"/>
      <c r="U54" s="55"/>
      <c r="V54" s="55"/>
      <c r="W54" s="101"/>
      <c r="X54" s="1"/>
    </row>
    <row r="55" spans="1:31" customFormat="1" x14ac:dyDescent="0.3">
      <c r="A55" s="1"/>
      <c r="B55" s="9" t="str">
        <f>LNG!D6</f>
        <v>Butikshall</v>
      </c>
      <c r="C55" s="44"/>
      <c r="D55" s="44"/>
      <c r="E55" s="45"/>
      <c r="F55" s="45"/>
      <c r="G55" s="47"/>
      <c r="H55" s="47"/>
      <c r="I55" s="47"/>
      <c r="J55" s="48"/>
      <c r="K55" s="48"/>
      <c r="L55" s="48"/>
      <c r="M55" s="55"/>
      <c r="N55" s="55"/>
      <c r="O55" s="55"/>
      <c r="P55" s="55"/>
      <c r="Q55" s="55"/>
      <c r="R55" s="55"/>
      <c r="S55" s="55"/>
      <c r="T55" s="55"/>
      <c r="U55" s="55"/>
      <c r="V55" s="55"/>
      <c r="W55" s="101"/>
      <c r="X55" s="1"/>
    </row>
    <row r="56" spans="1:31" customFormat="1" x14ac:dyDescent="0.3">
      <c r="A56" s="1"/>
      <c r="B56" s="9" t="str">
        <f>LNG!D7</f>
        <v>Idrottshall/gym</v>
      </c>
      <c r="C56" s="44"/>
      <c r="D56" s="44"/>
      <c r="E56" s="45"/>
      <c r="F56" s="45"/>
      <c r="G56" s="47"/>
      <c r="H56" s="47"/>
      <c r="I56" s="47"/>
      <c r="J56" s="48"/>
      <c r="K56" s="48"/>
      <c r="L56" s="48"/>
      <c r="M56" s="55"/>
      <c r="N56" s="55"/>
      <c r="O56" s="55"/>
      <c r="P56" s="55"/>
      <c r="Q56" s="55"/>
      <c r="R56" s="55"/>
      <c r="S56" s="55"/>
      <c r="T56" s="55"/>
      <c r="U56" s="55"/>
      <c r="V56" s="55"/>
      <c r="W56" s="101"/>
      <c r="X56" s="1"/>
    </row>
    <row r="57" spans="1:31" customFormat="1" x14ac:dyDescent="0.3">
      <c r="A57" s="1"/>
      <c r="B57" s="9" t="str">
        <f>LNG!D8</f>
        <v>Kontorsverksamhet</v>
      </c>
      <c r="C57" s="45"/>
      <c r="D57" s="45"/>
      <c r="E57" s="45"/>
      <c r="F57" s="45"/>
      <c r="G57" s="45"/>
      <c r="H57" s="45"/>
      <c r="I57" s="47"/>
      <c r="J57" s="47"/>
      <c r="K57" s="45"/>
      <c r="L57" s="45"/>
      <c r="M57" s="56"/>
      <c r="N57" s="55"/>
      <c r="O57" s="55"/>
      <c r="P57" s="55"/>
      <c r="Q57" s="55"/>
      <c r="R57" s="55"/>
      <c r="S57" s="55"/>
      <c r="T57" s="55"/>
      <c r="U57" s="55"/>
      <c r="V57" s="55"/>
      <c r="W57" s="101"/>
      <c r="X57" s="1"/>
    </row>
    <row r="58" spans="1:31" customFormat="1" x14ac:dyDescent="0.3">
      <c r="A58" s="1"/>
      <c r="B58" s="9" t="str">
        <f>LNG!D9</f>
        <v>Vård, typ familjeläkarmottagning</v>
      </c>
      <c r="C58" s="47"/>
      <c r="D58" s="47"/>
      <c r="E58" s="47"/>
      <c r="F58" s="47"/>
      <c r="G58" s="47"/>
      <c r="H58" s="47"/>
      <c r="I58" s="47"/>
      <c r="J58" s="48"/>
      <c r="K58" s="48"/>
      <c r="L58" s="48"/>
      <c r="M58" s="55"/>
      <c r="N58" s="55"/>
      <c r="O58" s="55"/>
      <c r="P58" s="55"/>
      <c r="Q58" s="55"/>
      <c r="R58" s="55"/>
      <c r="S58" s="55"/>
      <c r="T58" s="55"/>
      <c r="U58" s="55"/>
      <c r="V58" s="55"/>
      <c r="W58" s="101"/>
      <c r="X58" s="1"/>
    </row>
    <row r="59" spans="1:31" customFormat="1" x14ac:dyDescent="0.3">
      <c r="A59" s="1"/>
      <c r="B59" s="9" t="str">
        <f>LNG!D10</f>
        <v>Förskoleverksamhet</v>
      </c>
      <c r="C59" s="47"/>
      <c r="D59" s="47"/>
      <c r="E59" s="47"/>
      <c r="F59" s="47"/>
      <c r="G59" s="47"/>
      <c r="H59" s="47"/>
      <c r="I59" s="47"/>
      <c r="J59" s="48"/>
      <c r="K59" s="48"/>
      <c r="L59" s="48"/>
      <c r="M59" s="55"/>
      <c r="N59" s="55"/>
      <c r="O59" s="55"/>
      <c r="P59" s="55"/>
      <c r="Q59" s="55"/>
      <c r="R59" s="55"/>
      <c r="S59" s="55"/>
      <c r="T59" s="55"/>
      <c r="U59" s="55"/>
      <c r="V59" s="55"/>
      <c r="W59" s="101"/>
      <c r="X59" s="1"/>
    </row>
    <row r="60" spans="1:31" customFormat="1" x14ac:dyDescent="0.3">
      <c r="A60" s="1"/>
      <c r="B60" s="9" t="str">
        <f>LNG!D11</f>
        <v>Mindre affärslokaler</v>
      </c>
      <c r="C60" s="47"/>
      <c r="D60" s="47"/>
      <c r="E60" s="47"/>
      <c r="F60" s="47"/>
      <c r="G60" s="47"/>
      <c r="H60" s="47"/>
      <c r="I60" s="47"/>
      <c r="J60" s="48"/>
      <c r="K60" s="48"/>
      <c r="L60" s="48"/>
      <c r="M60" s="55"/>
      <c r="N60" s="55"/>
      <c r="O60" s="55"/>
      <c r="P60" s="55"/>
      <c r="Q60" s="55"/>
      <c r="R60" s="55"/>
      <c r="S60" s="55"/>
      <c r="T60" s="55"/>
      <c r="U60" s="55"/>
      <c r="V60" s="55"/>
      <c r="W60" s="101"/>
      <c r="X60" s="1"/>
    </row>
    <row r="61" spans="1:31" customFormat="1" x14ac:dyDescent="0.3">
      <c r="A61" s="1"/>
      <c r="B61" s="9" t="str">
        <f>LNG!D12</f>
        <v>Skola</v>
      </c>
      <c r="C61" s="47"/>
      <c r="D61" s="47"/>
      <c r="E61" s="45"/>
      <c r="F61" s="47"/>
      <c r="G61" s="47"/>
      <c r="H61" s="47"/>
      <c r="I61" s="47"/>
      <c r="J61" s="48"/>
      <c r="K61" s="48"/>
      <c r="L61" s="48"/>
      <c r="M61" s="55"/>
      <c r="N61" s="55"/>
      <c r="O61" s="55"/>
      <c r="P61" s="55"/>
      <c r="Q61" s="55"/>
      <c r="R61" s="55"/>
      <c r="S61" s="55"/>
      <c r="T61" s="55"/>
      <c r="U61" s="55"/>
      <c r="V61" s="55"/>
      <c r="W61" s="101"/>
      <c r="X61" s="1"/>
    </row>
    <row r="62" spans="1:31" customFormat="1" x14ac:dyDescent="0.3">
      <c r="A62" s="1"/>
      <c r="B62" s="9" t="str">
        <f>LNG!D13</f>
        <v>Äldreboende</v>
      </c>
      <c r="C62" s="47"/>
      <c r="D62" s="47"/>
      <c r="E62" s="47"/>
      <c r="F62" s="47"/>
      <c r="G62" s="47"/>
      <c r="H62" s="47"/>
      <c r="I62" s="47"/>
      <c r="J62" s="48"/>
      <c r="K62" s="48"/>
      <c r="L62" s="48"/>
      <c r="M62" s="55"/>
      <c r="N62" s="55"/>
      <c r="O62" s="55"/>
      <c r="P62" s="55"/>
      <c r="Q62" s="55"/>
      <c r="R62" s="55"/>
      <c r="S62" s="55"/>
      <c r="T62" s="55"/>
      <c r="U62" s="55"/>
      <c r="V62" s="55"/>
      <c r="W62" s="101"/>
      <c r="X62" s="1"/>
    </row>
    <row r="63" spans="1:31" customFormat="1" x14ac:dyDescent="0.3">
      <c r="A63" s="1"/>
      <c r="B63" s="9" t="str">
        <f>LNG!D14</f>
        <v>Flerbostadshus/Boende</v>
      </c>
      <c r="C63" s="47"/>
      <c r="D63" s="47"/>
      <c r="E63" s="47"/>
      <c r="F63" s="47"/>
      <c r="G63" s="47"/>
      <c r="H63" s="47"/>
      <c r="I63" s="47"/>
      <c r="J63" s="47"/>
      <c r="K63" s="47"/>
      <c r="L63" s="48"/>
      <c r="M63" s="55"/>
      <c r="N63" s="55"/>
      <c r="O63" s="55"/>
      <c r="P63" s="55"/>
      <c r="Q63" s="55"/>
      <c r="R63" s="55"/>
      <c r="S63" s="55"/>
      <c r="T63" s="55"/>
      <c r="U63" s="55"/>
      <c r="V63" s="55"/>
      <c r="W63" s="101"/>
      <c r="X63" s="1"/>
      <c r="AD63" s="20"/>
    </row>
    <row r="64" spans="1:31" customFormat="1" x14ac:dyDescent="0.3">
      <c r="A64" s="1"/>
      <c r="B64" s="9" t="str">
        <f>LNG!D15</f>
        <v>Laboratorium</v>
      </c>
      <c r="C64" s="47"/>
      <c r="D64" s="47"/>
      <c r="E64" s="47"/>
      <c r="F64" s="47"/>
      <c r="G64" s="47"/>
      <c r="H64" s="47"/>
      <c r="I64" s="47"/>
      <c r="J64" s="47"/>
      <c r="K64" s="47"/>
      <c r="L64" s="48"/>
      <c r="M64" s="55"/>
      <c r="N64" s="55"/>
      <c r="O64" s="55"/>
      <c r="P64" s="55"/>
      <c r="Q64" s="55"/>
      <c r="R64" s="55"/>
      <c r="S64" s="55"/>
      <c r="T64" s="55"/>
      <c r="U64" s="55"/>
      <c r="V64" s="55"/>
      <c r="W64" s="101"/>
      <c r="X64" s="1"/>
    </row>
    <row r="65" spans="1:30" customFormat="1" x14ac:dyDescent="0.3">
      <c r="A65" s="1"/>
      <c r="B65" s="9" t="str">
        <f>LNG!D16</f>
        <v>Restaurang/Matsal</v>
      </c>
      <c r="C65" s="47"/>
      <c r="D65" s="47"/>
      <c r="E65" s="47"/>
      <c r="F65" s="47"/>
      <c r="G65" s="47"/>
      <c r="H65" s="47"/>
      <c r="I65" s="47"/>
      <c r="J65" s="47"/>
      <c r="K65" s="47"/>
      <c r="L65" s="48"/>
      <c r="M65" s="55"/>
      <c r="N65" s="55"/>
      <c r="O65" s="55"/>
      <c r="P65" s="55"/>
      <c r="Q65" s="55"/>
      <c r="R65" s="55"/>
      <c r="S65" s="55"/>
      <c r="T65" s="55"/>
      <c r="U65" s="55"/>
      <c r="V65" s="55"/>
      <c r="W65" s="101"/>
      <c r="X65" s="1"/>
    </row>
    <row r="66" spans="1:30" customFormat="1" x14ac:dyDescent="0.3">
      <c r="A66" s="1"/>
      <c r="B66" s="9" t="str">
        <f>LNG!D17</f>
        <v>Hotellverksamhet</v>
      </c>
      <c r="C66" s="49"/>
      <c r="D66" s="48"/>
      <c r="E66" s="48"/>
      <c r="F66" s="48"/>
      <c r="G66" s="48"/>
      <c r="H66" s="49"/>
      <c r="I66" s="48"/>
      <c r="J66" s="48"/>
      <c r="K66" s="48"/>
      <c r="L66" s="48"/>
      <c r="M66" s="55"/>
      <c r="N66" s="57"/>
      <c r="O66" s="57"/>
      <c r="P66" s="57"/>
      <c r="Q66" s="57"/>
      <c r="R66" s="57"/>
      <c r="S66" s="57"/>
      <c r="T66" s="57"/>
      <c r="U66" s="55"/>
      <c r="V66" s="55"/>
      <c r="W66" s="101"/>
      <c r="X66" s="1"/>
    </row>
    <row r="67" spans="1:30" customFormat="1" x14ac:dyDescent="0.3">
      <c r="A67" s="1"/>
      <c r="B67" s="9" t="str">
        <f>LNG!D18</f>
        <v>Småhus</v>
      </c>
      <c r="C67" s="47"/>
      <c r="D67" s="47"/>
      <c r="E67" s="45"/>
      <c r="F67" s="45"/>
      <c r="G67" s="45"/>
      <c r="H67" s="45"/>
      <c r="I67" s="45"/>
      <c r="J67" s="47"/>
      <c r="K67" s="47"/>
      <c r="L67" s="48"/>
      <c r="M67" s="55"/>
      <c r="N67" s="55"/>
      <c r="O67" s="55"/>
      <c r="P67" s="55"/>
      <c r="Q67" s="55"/>
      <c r="R67" s="55"/>
      <c r="S67" s="55"/>
      <c r="T67" s="55"/>
      <c r="U67" s="55"/>
      <c r="V67" s="55"/>
      <c r="W67" s="101"/>
      <c r="X67" s="1"/>
      <c r="AD67" s="20"/>
    </row>
    <row r="68" spans="1:30" customFormat="1" x14ac:dyDescent="0.3">
      <c r="A68" s="1"/>
      <c r="B68" s="9" t="str">
        <f>LNG!D54</f>
        <v>Total BTA (m2)</v>
      </c>
      <c r="C68" s="50">
        <f>IF(C51&lt;&gt;"",SUM(C52:C67),"")</f>
        <v>0</v>
      </c>
      <c r="D68" s="50" t="str">
        <f t="shared" ref="D68:V68" si="1">IF(D51&lt;&gt;"",SUM(D52:D67),"")</f>
        <v/>
      </c>
      <c r="E68" s="50" t="str">
        <f t="shared" si="1"/>
        <v/>
      </c>
      <c r="F68" s="50" t="str">
        <f t="shared" si="1"/>
        <v/>
      </c>
      <c r="G68" s="50" t="str">
        <f t="shared" si="1"/>
        <v/>
      </c>
      <c r="H68" s="50" t="str">
        <f t="shared" si="1"/>
        <v/>
      </c>
      <c r="I68" s="50" t="str">
        <f t="shared" si="1"/>
        <v/>
      </c>
      <c r="J68" s="50" t="str">
        <f t="shared" si="1"/>
        <v/>
      </c>
      <c r="K68" s="50" t="str">
        <f t="shared" si="1"/>
        <v/>
      </c>
      <c r="L68" s="50" t="str">
        <f t="shared" si="1"/>
        <v/>
      </c>
      <c r="M68" s="58" t="str">
        <f t="shared" si="1"/>
        <v/>
      </c>
      <c r="N68" s="58" t="str">
        <f t="shared" si="1"/>
        <v/>
      </c>
      <c r="O68" s="58" t="str">
        <f t="shared" si="1"/>
        <v/>
      </c>
      <c r="P68" s="58" t="str">
        <f t="shared" si="1"/>
        <v/>
      </c>
      <c r="Q68" s="58" t="str">
        <f t="shared" si="1"/>
        <v/>
      </c>
      <c r="R68" s="58" t="str">
        <f t="shared" si="1"/>
        <v/>
      </c>
      <c r="S68" s="58" t="str">
        <f t="shared" si="1"/>
        <v/>
      </c>
      <c r="T68" s="58" t="str">
        <f t="shared" si="1"/>
        <v/>
      </c>
      <c r="U68" s="58" t="str">
        <f t="shared" si="1"/>
        <v/>
      </c>
      <c r="V68" s="58" t="str">
        <f t="shared" si="1"/>
        <v/>
      </c>
      <c r="W68" s="102"/>
      <c r="X68" s="1"/>
    </row>
    <row r="69" spans="1:30" customFormat="1" x14ac:dyDescent="0.3">
      <c r="A69" s="1"/>
      <c r="B69" s="9" t="str">
        <f>LNG!D55</f>
        <v>Balkongyta, utanpåliggande (ej takterasser) (m2)</v>
      </c>
      <c r="C69" s="51"/>
      <c r="D69" s="51"/>
      <c r="E69" s="52"/>
      <c r="F69" s="52"/>
      <c r="G69" s="52"/>
      <c r="H69" s="52"/>
      <c r="I69" s="52"/>
      <c r="J69" s="51"/>
      <c r="K69" s="51"/>
      <c r="L69" s="53"/>
      <c r="M69" s="54"/>
      <c r="N69" s="54"/>
      <c r="O69" s="54"/>
      <c r="P69" s="54"/>
      <c r="Q69" s="54"/>
      <c r="R69" s="54"/>
      <c r="S69" s="54"/>
      <c r="T69" s="54"/>
      <c r="U69" s="54"/>
      <c r="V69" s="54"/>
      <c r="W69" s="103"/>
      <c r="X69" s="1"/>
    </row>
    <row r="70" spans="1:30" customFormat="1" ht="13.5" customHeight="1" x14ac:dyDescent="0.3">
      <c r="A70" s="1"/>
      <c r="B70" s="9" t="str">
        <f>LNG!D56</f>
        <v>Antal trapphus per plan*</v>
      </c>
      <c r="C70" s="51"/>
      <c r="D70" s="51"/>
      <c r="E70" s="52"/>
      <c r="F70" s="52"/>
      <c r="G70" s="52"/>
      <c r="H70" s="52"/>
      <c r="I70" s="52"/>
      <c r="J70" s="51"/>
      <c r="K70" s="51"/>
      <c r="L70" s="53"/>
      <c r="M70" s="54"/>
      <c r="N70" s="54"/>
      <c r="O70" s="54"/>
      <c r="P70" s="54"/>
      <c r="Q70" s="54"/>
      <c r="R70" s="54"/>
      <c r="S70" s="54"/>
      <c r="T70" s="54"/>
      <c r="U70" s="54"/>
      <c r="V70" s="54"/>
      <c r="W70" s="103"/>
      <c r="X70" s="1"/>
    </row>
    <row r="71" spans="1:30" customFormat="1" x14ac:dyDescent="0.3">
      <c r="A71" s="1"/>
      <c r="B71" s="1"/>
      <c r="C71" s="1" t="str">
        <f>LNG!D57</f>
        <v>Om souterrängplan, fyll i trapphus för den souterrängdel där de är placerade, souterräng u.m./souterräng/souterräng o.m.</v>
      </c>
      <c r="D71" s="1"/>
      <c r="E71" s="1"/>
      <c r="F71" s="1"/>
      <c r="G71" s="1"/>
      <c r="H71" s="1"/>
      <c r="I71" s="1"/>
      <c r="J71" s="1"/>
      <c r="K71" s="1"/>
      <c r="L71" s="1"/>
      <c r="M71" s="1"/>
      <c r="N71" s="1"/>
      <c r="O71" s="1"/>
      <c r="P71" s="1"/>
      <c r="Q71" s="1"/>
      <c r="R71" s="1"/>
      <c r="S71" s="1"/>
      <c r="T71" s="1"/>
      <c r="U71" s="1"/>
      <c r="V71" s="1"/>
      <c r="W71" s="1"/>
      <c r="X71" s="1"/>
    </row>
    <row r="72" spans="1:30" customFormat="1" x14ac:dyDescent="0.3">
      <c r="A72" s="1"/>
      <c r="B72" s="1"/>
      <c r="C72" s="9"/>
      <c r="D72" s="9"/>
      <c r="E72" s="9"/>
      <c r="F72" s="9"/>
      <c r="G72" s="9"/>
      <c r="H72" s="9"/>
      <c r="I72" s="9"/>
      <c r="J72" s="9"/>
      <c r="K72" s="9"/>
      <c r="L72" s="9"/>
      <c r="M72" s="9"/>
      <c r="N72" s="9"/>
      <c r="O72" s="9"/>
      <c r="P72" s="9"/>
      <c r="Q72" s="9"/>
      <c r="R72" s="9"/>
      <c r="S72" s="9"/>
      <c r="T72" s="9"/>
      <c r="U72" s="9"/>
      <c r="V72" s="9"/>
      <c r="W72" s="9"/>
      <c r="X72" s="1"/>
    </row>
    <row r="73" spans="1:30" x14ac:dyDescent="0.3">
      <c r="C73" s="9"/>
      <c r="D73" s="9"/>
      <c r="E73" s="9"/>
      <c r="F73" s="9"/>
      <c r="G73" s="9"/>
      <c r="H73" s="9"/>
      <c r="I73" s="9"/>
      <c r="J73" s="9"/>
      <c r="K73" s="9"/>
      <c r="L73" s="9"/>
      <c r="M73" s="9"/>
      <c r="N73" s="9"/>
      <c r="O73" s="9"/>
      <c r="P73" s="9"/>
      <c r="Q73" s="9"/>
      <c r="R73" s="9"/>
      <c r="S73" s="9"/>
      <c r="T73" s="9"/>
      <c r="U73" s="9"/>
      <c r="V73" s="9"/>
      <c r="W73" s="9"/>
    </row>
    <row r="74" spans="1:30" x14ac:dyDescent="0.3">
      <c r="C74" s="9"/>
      <c r="D74" s="9"/>
      <c r="E74" s="9"/>
      <c r="F74" s="9"/>
      <c r="G74" s="9"/>
      <c r="H74" s="9"/>
      <c r="I74" s="9"/>
      <c r="J74" s="9"/>
      <c r="K74" s="9"/>
      <c r="L74" s="9"/>
      <c r="M74" s="9"/>
      <c r="N74" s="9"/>
      <c r="O74" s="9"/>
      <c r="P74" s="9"/>
      <c r="Q74" s="9"/>
      <c r="R74" s="9"/>
      <c r="S74" s="9"/>
      <c r="T74" s="9"/>
      <c r="U74" s="9"/>
      <c r="V74" s="9"/>
      <c r="W74" s="9"/>
    </row>
    <row r="75" spans="1:30" x14ac:dyDescent="0.3"/>
    <row r="76" spans="1:30" x14ac:dyDescent="0.3"/>
    <row r="77" spans="1:30" x14ac:dyDescent="0.3"/>
    <row r="78" spans="1:30" x14ac:dyDescent="0.3"/>
    <row r="79" spans="1:30" x14ac:dyDescent="0.3"/>
    <row r="80" spans="1:3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9" x14ac:dyDescent="0.3"/>
    <row r="100" x14ac:dyDescent="0.3"/>
    <row r="101" x14ac:dyDescent="0.3"/>
    <row r="103" x14ac:dyDescent="0.3"/>
    <row r="104" x14ac:dyDescent="0.3"/>
    <row r="105" x14ac:dyDescent="0.3"/>
    <row r="106" x14ac:dyDescent="0.3"/>
    <row r="107" x14ac:dyDescent="0.3"/>
    <row r="108" x14ac:dyDescent="0.3"/>
    <row r="115" ht="21.75" hidden="1" customHeight="1" x14ac:dyDescent="0.3"/>
    <row r="116" ht="35.25" hidden="1" customHeight="1" x14ac:dyDescent="0.3"/>
    <row r="117" ht="36" hidden="1" customHeight="1" x14ac:dyDescent="0.3"/>
    <row r="119" x14ac:dyDescent="0.3"/>
    <row r="120" x14ac:dyDescent="0.3"/>
    <row r="123" x14ac:dyDescent="0.3"/>
    <row r="124" x14ac:dyDescent="0.3"/>
    <row r="129" x14ac:dyDescent="0.3"/>
    <row r="132" x14ac:dyDescent="0.3"/>
    <row r="133" x14ac:dyDescent="0.3"/>
    <row r="134" x14ac:dyDescent="0.3"/>
    <row r="135" x14ac:dyDescent="0.3"/>
    <row r="136" x14ac:dyDescent="0.3"/>
    <row r="139" x14ac:dyDescent="0.3"/>
    <row r="140" x14ac:dyDescent="0.3"/>
    <row r="141" x14ac:dyDescent="0.3"/>
    <row r="142" x14ac:dyDescent="0.3"/>
    <row r="143" x14ac:dyDescent="0.3"/>
    <row r="144" x14ac:dyDescent="0.3"/>
    <row r="145" x14ac:dyDescent="0.3"/>
    <row r="146" x14ac:dyDescent="0.3"/>
    <row r="147" x14ac:dyDescent="0.3"/>
    <row r="148" ht="132" hidden="1" customHeight="1" x14ac:dyDescent="0.3"/>
    <row r="149" x14ac:dyDescent="0.3"/>
    <row r="150" x14ac:dyDescent="0.3"/>
    <row r="151" x14ac:dyDescent="0.3"/>
    <row r="152" x14ac:dyDescent="0.3"/>
    <row r="153" x14ac:dyDescent="0.3"/>
    <row r="154" x14ac:dyDescent="0.3"/>
    <row r="155" x14ac:dyDescent="0.3"/>
    <row r="156" x14ac:dyDescent="0.3"/>
    <row r="157" x14ac:dyDescent="0.3"/>
  </sheetData>
  <sheetProtection algorithmName="SHA-512" hashValue="Gv9pb/rlj5dnpdX6uQ5pP/fQ6xAq2WG5rsazURP7jcrxu8oWiJwOXI7WjOPVNp9G5skliSNxyEbN+nQ/Bm6qjA==" saltValue="ekK8WZgp6BxKkZCpSVdHdA==" spinCount="100000" sheet="1" objects="1" scenarios="1"/>
  <protectedRanges>
    <protectedRange sqref="D6" name="Område22"/>
    <protectedRange sqref="C3" name="Område20"/>
    <protectedRange sqref="L20" name="Område18"/>
    <protectedRange sqref="L10:L11" name="Område16"/>
    <protectedRange sqref="L6" name="Område13"/>
    <protectedRange sqref="L36" name="Område11"/>
    <protectedRange sqref="C65:W65" name="Område9"/>
    <protectedRange sqref="L17" name="Område7"/>
    <protectedRange sqref="C52:W67" name="Område3"/>
    <protectedRange sqref="L13:L15 L8 M51:R622 M27:M44 L27:L43 M45:R49" name="Område2"/>
    <protectedRange sqref="F6 H6 L6" name="Område1"/>
    <protectedRange sqref="L16" name="Område6"/>
    <protectedRange sqref="C70:W70" name="Område8"/>
    <protectedRange sqref="L42" name="Område2_2"/>
    <protectedRange sqref="L42" name="Område10"/>
    <protectedRange sqref="L43 M45:M47" name="Område12"/>
    <protectedRange sqref="L9" name="Område14"/>
    <protectedRange sqref="C69:W69" name="Område15"/>
    <protectedRange sqref="L19" name="Område17"/>
    <protectedRange sqref="L22:L26" name="Område19"/>
    <protectedRange sqref="O11:W18" name="Område3_1"/>
    <protectedRange sqref="L12" name="Område21"/>
  </protectedRanges>
  <mergeCells count="20">
    <mergeCell ref="C38:H46"/>
    <mergeCell ref="O9:O10"/>
    <mergeCell ref="P9:P10"/>
    <mergeCell ref="R9:R10"/>
    <mergeCell ref="T12:U12"/>
    <mergeCell ref="T13:U13"/>
    <mergeCell ref="T16:U16"/>
    <mergeCell ref="T17:U17"/>
    <mergeCell ref="T18:U18"/>
    <mergeCell ref="C34:H37"/>
    <mergeCell ref="B2:B14"/>
    <mergeCell ref="R2:R6"/>
    <mergeCell ref="I20:K21"/>
    <mergeCell ref="F9:H9"/>
    <mergeCell ref="S9:S10"/>
    <mergeCell ref="V9:V10"/>
    <mergeCell ref="T10:U10"/>
    <mergeCell ref="T11:U11"/>
    <mergeCell ref="T14:U14"/>
    <mergeCell ref="T15:U15"/>
  </mergeCells>
  <conditionalFormatting sqref="X52:X67 C52:W53 F67:W67 E70 C55:W63">
    <cfRule type="expression" dxfId="32" priority="11">
      <formula>C$51&lt;&gt;""</formula>
    </cfRule>
  </conditionalFormatting>
  <conditionalFormatting sqref="C67:D67">
    <cfRule type="expression" dxfId="31" priority="10">
      <formula>C$51&lt;&gt;""</formula>
    </cfRule>
  </conditionalFormatting>
  <conditionalFormatting sqref="C54:W54">
    <cfRule type="expression" dxfId="30" priority="9">
      <formula>C$51&lt;&gt;""</formula>
    </cfRule>
  </conditionalFormatting>
  <conditionalFormatting sqref="E67">
    <cfRule type="expression" dxfId="29" priority="8">
      <formula>E$51&lt;&gt;""</formula>
    </cfRule>
  </conditionalFormatting>
  <conditionalFormatting sqref="F70:W70">
    <cfRule type="expression" dxfId="28" priority="7">
      <formula>F$51&lt;&gt;""</formula>
    </cfRule>
  </conditionalFormatting>
  <conditionalFormatting sqref="C70:D70">
    <cfRule type="expression" dxfId="27" priority="6">
      <formula>C$51&lt;&gt;""</formula>
    </cfRule>
  </conditionalFormatting>
  <conditionalFormatting sqref="C65:W65">
    <cfRule type="expression" dxfId="26" priority="5">
      <formula>C$51&lt;&gt;""</formula>
    </cfRule>
  </conditionalFormatting>
  <conditionalFormatting sqref="E69">
    <cfRule type="expression" dxfId="25" priority="4">
      <formula>E$51&lt;&gt;""</formula>
    </cfRule>
  </conditionalFormatting>
  <conditionalFormatting sqref="F69:W69">
    <cfRule type="expression" dxfId="24" priority="3">
      <formula>F$51&lt;&gt;""</formula>
    </cfRule>
  </conditionalFormatting>
  <conditionalFormatting sqref="C69:D69">
    <cfRule type="expression" dxfId="23" priority="2">
      <formula>C$51&lt;&gt;""</formula>
    </cfRule>
  </conditionalFormatting>
  <conditionalFormatting sqref="C64:V64">
    <cfRule type="expression" dxfId="22" priority="1">
      <formula>C$51&lt;&gt;""</formula>
    </cfRule>
  </conditionalFormatting>
  <dataValidations count="1">
    <dataValidation type="whole" allowBlank="1" showInputMessage="1" showErrorMessage="1" errorTitle="Antal våningar" error="Antal källare- och souterrängvåningar ska vara mindre än eller lika med 4" sqref="L13:L14" xr:uid="{0B00C412-6B31-417E-B698-206BCACF57BB}">
      <formula1>0</formula1>
      <formula2>4</formula2>
    </dataValidation>
  </dataValidations>
  <printOptions verticalCentered="1"/>
  <pageMargins left="0.23622047244094491" right="0" top="0" bottom="0" header="0"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174C1E7E-6D38-4A8B-8B40-1A010858414B}">
          <x14:formula1>
            <xm:f>LNG!$D$95:$D$101</xm:f>
          </x14:formula1>
          <xm:sqref>L31 L22 L24 L26 L29</xm:sqref>
        </x14:dataValidation>
        <x14:dataValidation type="list" allowBlank="1" showInputMessage="1" showErrorMessage="1" xr:uid="{6F1BE6D9-A512-449B-AAA6-BD2F58AC9B14}">
          <x14:formula1>
            <xm:f>LNG!$D$102:$D$109</xm:f>
          </x14:formula1>
          <xm:sqref>L10</xm:sqref>
        </x14:dataValidation>
        <x14:dataValidation type="list" allowBlank="1" showInputMessage="1" showErrorMessage="1" xr:uid="{B6511151-90B7-41FD-A947-72D442276044}">
          <x14:formula1>
            <xm:f>Listor!$K$2:$K$8</xm:f>
          </x14:formula1>
          <xm:sqref>L33</xm:sqref>
        </x14:dataValidation>
        <x14:dataValidation type="list" allowBlank="1" showInputMessage="1" showErrorMessage="1" xr:uid="{B3563E29-B513-4A19-8712-B9E452DE6098}">
          <x14:formula1>
            <xm:f>LNG!$D$91:$D$94</xm:f>
          </x14:formula1>
          <xm:sqref>L38</xm:sqref>
        </x14:dataValidation>
        <x14:dataValidation type="list" allowBlank="1" showInputMessage="1" showErrorMessage="1" xr:uid="{27A23FC5-4E58-4FC9-A54C-AF55BFEC685D}">
          <x14:formula1>
            <xm:f>LNG!$D$171:$D$172</xm:f>
          </x14:formula1>
          <xm:sqref>D6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48786-8323-4D13-A586-8430588E3297}">
  <sheetPr codeName="Blad8">
    <pageSetUpPr fitToPage="1"/>
  </sheetPr>
  <dimension ref="A1:AM157"/>
  <sheetViews>
    <sheetView zoomScale="70" zoomScaleNormal="70" workbookViewId="0">
      <selection activeCell="D6" sqref="D6"/>
    </sheetView>
  </sheetViews>
  <sheetFormatPr defaultColWidth="0" defaultRowHeight="14.4" customHeight="1" zeroHeight="1" x14ac:dyDescent="0.3"/>
  <cols>
    <col min="1" max="1" width="2.88671875" style="1" customWidth="1"/>
    <col min="2" max="2" width="45.33203125" style="1" customWidth="1"/>
    <col min="3" max="3" width="20.6640625" style="1" customWidth="1"/>
    <col min="4" max="7" width="19.109375" style="1" customWidth="1"/>
    <col min="8" max="8" width="22.109375" style="1" customWidth="1"/>
    <col min="9" max="9" width="26.33203125" style="1" customWidth="1"/>
    <col min="10" max="10" width="27.33203125" style="1" customWidth="1"/>
    <col min="11" max="11" width="26.33203125" style="1" customWidth="1"/>
    <col min="12" max="12" width="20.6640625" style="1" customWidth="1"/>
    <col min="13" max="13" width="23.109375" style="1" customWidth="1"/>
    <col min="14" max="14" width="19.109375" style="1" customWidth="1"/>
    <col min="15" max="18" width="22.88671875" style="1" customWidth="1"/>
    <col min="19" max="19" width="20.44140625" style="1" customWidth="1"/>
    <col min="20" max="21" width="20" style="1" customWidth="1"/>
    <col min="22" max="22" width="21.44140625" style="1" customWidth="1"/>
    <col min="23" max="23" width="13.109375" style="1" customWidth="1"/>
    <col min="24" max="24" width="3.88671875" style="1" customWidth="1"/>
    <col min="25" max="32" width="34.33203125" style="1" hidden="1" customWidth="1"/>
    <col min="33" max="39" width="8.6640625" style="1" hidden="1" customWidth="1"/>
    <col min="40" max="16384" width="34.33203125" style="1" hidden="1"/>
  </cols>
  <sheetData>
    <row r="1" spans="1:24" ht="9.75" customHeight="1" x14ac:dyDescent="0.3"/>
    <row r="2" spans="1:24" customFormat="1" ht="9" customHeight="1" x14ac:dyDescent="0.35">
      <c r="A2" s="1"/>
      <c r="B2" s="162"/>
      <c r="C2" s="27"/>
      <c r="D2" s="1"/>
      <c r="E2" s="1"/>
      <c r="F2" s="1"/>
      <c r="G2" s="1"/>
      <c r="H2" s="1"/>
      <c r="I2" s="1"/>
      <c r="J2" s="1"/>
      <c r="K2" s="1"/>
      <c r="L2" s="1"/>
      <c r="M2" s="1"/>
      <c r="N2" s="1"/>
      <c r="O2" s="1"/>
      <c r="P2" s="39"/>
      <c r="Q2" s="1"/>
      <c r="R2" s="165"/>
      <c r="S2" s="1"/>
      <c r="T2" s="1"/>
      <c r="U2" s="1"/>
      <c r="V2" s="1"/>
      <c r="W2" s="1"/>
      <c r="X2" s="1"/>
    </row>
    <row r="3" spans="1:24" customFormat="1" ht="7.5" customHeight="1" x14ac:dyDescent="0.3">
      <c r="A3" s="1"/>
      <c r="B3" s="162"/>
      <c r="C3" s="1"/>
      <c r="D3" s="1"/>
      <c r="E3" s="1"/>
      <c r="F3" s="1"/>
      <c r="G3" s="1"/>
      <c r="H3" s="1"/>
      <c r="I3" s="1"/>
      <c r="J3" s="1"/>
      <c r="K3" s="1"/>
      <c r="L3" s="1"/>
      <c r="M3" s="1"/>
      <c r="N3" s="1"/>
      <c r="O3" s="1"/>
      <c r="P3" s="39"/>
      <c r="Q3" s="1"/>
      <c r="R3" s="165"/>
      <c r="S3" s="1"/>
      <c r="T3" s="1"/>
      <c r="U3" s="1"/>
      <c r="V3" s="1"/>
      <c r="W3" s="1"/>
      <c r="X3" s="1"/>
    </row>
    <row r="4" spans="1:24" customFormat="1" ht="42" customHeight="1" x14ac:dyDescent="0.3">
      <c r="A4" s="1"/>
      <c r="B4" s="162"/>
      <c r="C4" s="71" t="str">
        <f>LNG!D167</f>
        <v>PROJEKTUPPGIFTER FÖR BERÄKNING AV BASELINE OCH GRÄNSVÄRDE FÖR NOLLCO2 PROJEKT</v>
      </c>
      <c r="D4" s="1"/>
      <c r="E4" s="1"/>
      <c r="F4" s="1"/>
      <c r="G4" s="1"/>
      <c r="H4" s="1"/>
      <c r="I4" s="1"/>
      <c r="J4" s="1"/>
      <c r="K4" s="1"/>
      <c r="L4" s="1"/>
      <c r="M4" s="1"/>
      <c r="N4" s="1"/>
      <c r="O4" s="1"/>
      <c r="P4" s="39"/>
      <c r="Q4" s="1"/>
      <c r="R4" s="165"/>
      <c r="S4" s="1"/>
      <c r="T4" s="1"/>
      <c r="U4" s="1"/>
      <c r="V4" s="1"/>
      <c r="W4" s="1"/>
      <c r="X4" s="1"/>
    </row>
    <row r="5" spans="1:24" customFormat="1" ht="42" customHeight="1" x14ac:dyDescent="0.3">
      <c r="A5" s="1"/>
      <c r="B5" s="162"/>
      <c r="C5" s="74"/>
      <c r="D5" s="1"/>
      <c r="E5" s="1"/>
      <c r="F5" s="1"/>
      <c r="G5" s="1"/>
      <c r="H5" s="1"/>
      <c r="I5" s="1"/>
      <c r="J5" s="1"/>
      <c r="K5" s="1"/>
      <c r="L5" s="1"/>
      <c r="M5" s="1"/>
      <c r="N5" s="1"/>
      <c r="O5" s="1"/>
      <c r="P5" s="39"/>
      <c r="Q5" s="1"/>
      <c r="R5" s="165"/>
      <c r="S5" s="1"/>
      <c r="T5" s="1"/>
      <c r="U5" s="1"/>
      <c r="V5" s="1"/>
      <c r="W5" s="1"/>
      <c r="X5" s="1"/>
    </row>
    <row r="6" spans="1:24" customFormat="1" x14ac:dyDescent="0.3">
      <c r="A6" s="1"/>
      <c r="B6" s="162"/>
      <c r="C6" s="1" t="str">
        <f>LNG!D170</f>
        <v>Inkludera i beräkning?</v>
      </c>
      <c r="D6" s="4" t="s">
        <v>51</v>
      </c>
      <c r="E6" s="3"/>
      <c r="F6" s="138"/>
      <c r="G6" s="3"/>
      <c r="H6" s="136"/>
      <c r="J6" s="1"/>
      <c r="K6" s="19" t="str">
        <f>LNG!D60</f>
        <v xml:space="preserve">Skattat antal brukare </v>
      </c>
      <c r="L6" s="14"/>
      <c r="M6" s="15" t="str">
        <f>LNG!D165</f>
        <v>(Om ej ifylld, så skattar baselinemodellen ett antal)</v>
      </c>
      <c r="N6" s="1"/>
      <c r="O6" s="1"/>
      <c r="P6" s="39"/>
      <c r="Q6" s="1"/>
      <c r="R6" s="165"/>
      <c r="S6" s="15"/>
      <c r="T6" s="15"/>
      <c r="U6" s="15"/>
      <c r="V6" s="15"/>
      <c r="W6" s="15"/>
      <c r="X6" s="1"/>
    </row>
    <row r="7" spans="1:24" customFormat="1" ht="15.75" customHeight="1" x14ac:dyDescent="0.3">
      <c r="A7" s="1"/>
      <c r="B7" s="162"/>
      <c r="C7" s="6"/>
      <c r="D7" s="6"/>
      <c r="E7" s="6"/>
      <c r="F7" s="1"/>
      <c r="G7" s="1"/>
      <c r="H7" s="1"/>
      <c r="I7" s="1"/>
      <c r="J7" s="1"/>
      <c r="K7" s="1"/>
      <c r="L7" s="1"/>
      <c r="M7" s="1"/>
      <c r="N7" s="1"/>
      <c r="O7" s="28"/>
      <c r="P7" s="28"/>
      <c r="Q7" s="29"/>
      <c r="R7" s="29"/>
      <c r="S7" s="15"/>
      <c r="T7" s="15"/>
      <c r="U7" s="15"/>
      <c r="V7" s="15"/>
      <c r="W7" s="15"/>
      <c r="X7" s="1"/>
    </row>
    <row r="8" spans="1:24" ht="20.25" customHeight="1" x14ac:dyDescent="0.4">
      <c r="B8" s="162"/>
      <c r="K8" s="9" t="str">
        <f>LNG!D61</f>
        <v>Huskropp nummer</v>
      </c>
      <c r="L8" s="75">
        <v>3</v>
      </c>
      <c r="N8" s="98"/>
      <c r="O8" s="107"/>
      <c r="P8" s="98"/>
      <c r="Q8" s="98"/>
      <c r="R8" s="98"/>
      <c r="S8" s="98"/>
      <c r="T8" s="98"/>
      <c r="U8" s="98"/>
      <c r="V8" s="98"/>
      <c r="W8" s="98"/>
      <c r="X8" s="98"/>
    </row>
    <row r="9" spans="1:24" x14ac:dyDescent="0.3">
      <c r="B9" s="162"/>
      <c r="C9" s="7"/>
      <c r="D9" s="7"/>
      <c r="E9" s="8" t="str">
        <f>CONCATENATE(LNG!D24,L8," :")</f>
        <v>Huskropp no.3 :</v>
      </c>
      <c r="F9" s="168" t="str">
        <f>CONCATENATE(IF(LNG_1=LNG!B2,'CLC3'!AD22,IF(LNG_1=LNG!C2,'CLC3'!AE22,'CLC1'!AD22)),", ",IF(AND(L10&lt;&gt;LNG!B109,L10&lt;&gt;LNG!C109),CONCATENATE(L10," ",snittandel_2*100," % ",LNG!D26),LNG!D109))</f>
        <v>,  0 % snitt</v>
      </c>
      <c r="G9" s="168"/>
      <c r="H9" s="168"/>
      <c r="K9" s="9" t="str">
        <f>LNG!D62</f>
        <v>Antal likadana huskroppar, t.ex. radhus</v>
      </c>
      <c r="L9" s="4"/>
      <c r="N9" s="98"/>
      <c r="O9" s="172"/>
      <c r="P9" s="172"/>
      <c r="Q9" s="98"/>
      <c r="R9" s="172"/>
      <c r="S9" s="172"/>
      <c r="T9" s="98"/>
      <c r="U9" s="98"/>
      <c r="V9" s="172"/>
      <c r="W9" s="99"/>
      <c r="X9" s="98"/>
    </row>
    <row r="10" spans="1:24" x14ac:dyDescent="0.3">
      <c r="B10" s="162"/>
      <c r="C10" s="7"/>
      <c r="D10" s="7"/>
      <c r="E10" s="10"/>
      <c r="F10" s="10"/>
      <c r="G10" s="7"/>
      <c r="H10" s="7"/>
      <c r="K10" s="9" t="str">
        <f>LNG!D63</f>
        <v>Huskroppens snitt mot annan huskropp (ej för hallar)</v>
      </c>
      <c r="L10" s="14"/>
      <c r="N10" s="33"/>
      <c r="O10" s="172"/>
      <c r="P10" s="172"/>
      <c r="Q10" s="98"/>
      <c r="R10" s="172"/>
      <c r="S10" s="172"/>
      <c r="T10" s="173"/>
      <c r="U10" s="173"/>
      <c r="V10" s="172"/>
      <c r="W10" s="99"/>
      <c r="X10" s="105"/>
    </row>
    <row r="11" spans="1:24" ht="16.2" x14ac:dyDescent="0.3">
      <c r="B11" s="162"/>
      <c r="C11" s="7"/>
      <c r="D11" s="7"/>
      <c r="E11" s="10" t="str">
        <f>LNG!D27</f>
        <v>BTA (m2)</v>
      </c>
      <c r="F11" s="128">
        <f>'CLC3'!BTA</f>
        <v>0</v>
      </c>
      <c r="G11" s="12" t="s">
        <v>7</v>
      </c>
      <c r="H11" s="7"/>
      <c r="K11" s="9" t="str">
        <f>LNG!D64</f>
        <v>Andel av snitt, i procent, som gränsar mot annan huskropp</v>
      </c>
      <c r="L11" s="13"/>
      <c r="M11" s="11" t="s">
        <v>378</v>
      </c>
      <c r="N11" s="98"/>
      <c r="O11" s="28"/>
      <c r="P11" s="28"/>
      <c r="Q11" s="28"/>
      <c r="R11" s="29"/>
      <c r="S11" s="108"/>
      <c r="T11" s="174"/>
      <c r="U11" s="174"/>
      <c r="V11" s="29"/>
      <c r="W11" s="29"/>
      <c r="X11" s="29"/>
    </row>
    <row r="12" spans="1:24" ht="16.2" x14ac:dyDescent="0.3">
      <c r="B12" s="162"/>
      <c r="C12" s="7"/>
      <c r="D12" s="7"/>
      <c r="E12" s="10" t="str">
        <f>LNG!D28</f>
        <v>Ljus BTA (Ovan marknivå)</v>
      </c>
      <c r="F12" s="128">
        <f>'CLC3'!BTA_LJUS</f>
        <v>0</v>
      </c>
      <c r="G12" s="12" t="s">
        <v>9</v>
      </c>
      <c r="H12" s="7"/>
      <c r="K12" s="19" t="str">
        <f>LNG!D132</f>
        <v>Beskrivning av huskroppen, t.ex. mittradhus</v>
      </c>
      <c r="L12" s="14"/>
      <c r="N12" s="98"/>
      <c r="O12" s="28"/>
      <c r="P12" s="28"/>
      <c r="Q12" s="28"/>
      <c r="R12" s="29"/>
      <c r="S12" s="108"/>
      <c r="T12" s="174"/>
      <c r="U12" s="174"/>
      <c r="V12" s="29"/>
      <c r="W12" s="29"/>
      <c r="X12" s="29"/>
    </row>
    <row r="13" spans="1:24" ht="16.2" x14ac:dyDescent="0.3">
      <c r="B13" s="162"/>
      <c r="C13" s="7"/>
      <c r="D13" s="7"/>
      <c r="E13" s="10" t="str">
        <f>LNG!D29</f>
        <v>Mörk BTA (Under marknivå)</v>
      </c>
      <c r="F13" s="128">
        <f>'CLC3'!BTA_MÖRK</f>
        <v>0</v>
      </c>
      <c r="G13" s="12" t="s">
        <v>9</v>
      </c>
      <c r="H13" s="7"/>
      <c r="K13" s="9" t="str">
        <f>LNG!D65</f>
        <v>Antal våningar helt under marknivå</v>
      </c>
      <c r="L13" s="4"/>
      <c r="N13" s="98"/>
      <c r="O13" s="28"/>
      <c r="P13" s="28"/>
      <c r="Q13" s="28"/>
      <c r="R13" s="29"/>
      <c r="S13" s="108"/>
      <c r="T13" s="174"/>
      <c r="U13" s="174"/>
      <c r="V13" s="29"/>
      <c r="W13" s="29"/>
      <c r="X13" s="29"/>
    </row>
    <row r="14" spans="1:24" x14ac:dyDescent="0.3">
      <c r="B14" s="162"/>
      <c r="C14" s="7"/>
      <c r="D14" s="7"/>
      <c r="E14" s="7"/>
      <c r="F14" s="7"/>
      <c r="G14" s="7"/>
      <c r="H14" s="7"/>
      <c r="K14" s="9" t="str">
        <f>LNG!D66</f>
        <v>Antal souterrängvåningar, se illustration t.v.</v>
      </c>
      <c r="L14" s="4"/>
      <c r="N14" s="98"/>
      <c r="O14" s="28"/>
      <c r="P14" s="28"/>
      <c r="Q14" s="28"/>
      <c r="R14" s="29"/>
      <c r="S14" s="108"/>
      <c r="T14" s="174"/>
      <c r="U14" s="174"/>
      <c r="V14" s="29"/>
      <c r="W14" s="29"/>
      <c r="X14" s="29"/>
    </row>
    <row r="15" spans="1:24" x14ac:dyDescent="0.3">
      <c r="E15" s="3"/>
      <c r="F15" s="22"/>
      <c r="G15" s="23"/>
      <c r="K15" s="9" t="str">
        <f>LNG!D67</f>
        <v>Antal våningar över högsta marknivå</v>
      </c>
      <c r="L15" s="4"/>
      <c r="N15" s="98"/>
      <c r="O15" s="28"/>
      <c r="P15" s="28"/>
      <c r="Q15" s="28"/>
      <c r="R15" s="29"/>
      <c r="S15" s="108"/>
      <c r="T15" s="174"/>
      <c r="U15" s="174"/>
      <c r="V15" s="29"/>
      <c r="W15" s="29"/>
      <c r="X15" s="29"/>
    </row>
    <row r="16" spans="1:24" ht="18" customHeight="1" x14ac:dyDescent="0.3">
      <c r="E16" s="3"/>
      <c r="F16" s="22"/>
      <c r="G16" s="23"/>
      <c r="K16" s="9" t="str">
        <f>LNG!D68</f>
        <v>Antal personhissar</v>
      </c>
      <c r="L16" s="4"/>
      <c r="N16" s="98"/>
      <c r="O16" s="28"/>
      <c r="P16" s="28"/>
      <c r="Q16" s="28"/>
      <c r="R16" s="29"/>
      <c r="S16" s="108"/>
      <c r="T16" s="174"/>
      <c r="U16" s="174"/>
      <c r="V16" s="29"/>
      <c r="W16" s="29"/>
      <c r="X16" s="29"/>
    </row>
    <row r="17" spans="3:24" x14ac:dyDescent="0.3">
      <c r="C17" s="7"/>
      <c r="D17" s="7"/>
      <c r="E17" s="30"/>
      <c r="F17" s="31"/>
      <c r="G17" s="12"/>
      <c r="H17" s="7"/>
      <c r="K17" s="9" t="str">
        <f>LNG!D69</f>
        <v>Antal säng/lasthissar</v>
      </c>
      <c r="L17" s="4"/>
      <c r="N17" s="98"/>
      <c r="O17" s="28"/>
      <c r="P17" s="28"/>
      <c r="Q17" s="28"/>
      <c r="R17" s="29"/>
      <c r="S17" s="108"/>
      <c r="T17" s="174"/>
      <c r="U17" s="174"/>
      <c r="V17" s="29"/>
      <c r="W17" s="29"/>
      <c r="X17" s="29"/>
    </row>
    <row r="18" spans="3:24" x14ac:dyDescent="0.3">
      <c r="C18" s="7" t="str">
        <f>CONCATENATE("          ",LNG!D163)</f>
        <v xml:space="preserve">          GUIDE TILL SNITT OCH SOUTERRÄNG</v>
      </c>
      <c r="D18" s="7"/>
      <c r="E18" s="7"/>
      <c r="F18" s="7"/>
      <c r="G18" s="7"/>
      <c r="H18" s="7"/>
      <c r="N18" s="98"/>
      <c r="O18" s="28"/>
      <c r="P18" s="28"/>
      <c r="Q18" s="28"/>
      <c r="R18" s="29"/>
      <c r="S18" s="108"/>
      <c r="T18" s="174"/>
      <c r="U18" s="174"/>
      <c r="V18" s="29"/>
      <c r="W18" s="29"/>
      <c r="X18" s="29"/>
    </row>
    <row r="19" spans="3:24" x14ac:dyDescent="0.3">
      <c r="C19" s="7"/>
      <c r="D19" s="7"/>
      <c r="E19" s="7"/>
      <c r="F19" s="7"/>
      <c r="G19" s="7"/>
      <c r="H19" s="7"/>
      <c r="K19" s="9" t="str">
        <f>LNG!D70</f>
        <v>Takvinkel (0 om taksnitt)</v>
      </c>
      <c r="L19" s="4"/>
      <c r="M19" s="1" t="str">
        <f>LNG!D166</f>
        <v>grader</v>
      </c>
      <c r="N19" s="33"/>
      <c r="O19" s="100"/>
      <c r="P19" s="100"/>
      <c r="Q19" s="100"/>
      <c r="R19" s="109"/>
      <c r="S19" s="109"/>
      <c r="T19" s="110"/>
      <c r="U19" s="110"/>
      <c r="V19" s="100"/>
      <c r="W19" s="100"/>
      <c r="X19" s="100"/>
    </row>
    <row r="20" spans="3:24" ht="14.4" customHeight="1" x14ac:dyDescent="0.3">
      <c r="C20" s="7"/>
      <c r="D20" s="7"/>
      <c r="E20" s="7"/>
      <c r="F20" s="7"/>
      <c r="G20" s="7"/>
      <c r="H20" s="7"/>
      <c r="I20" s="167" t="str">
        <f>LNG!D71</f>
        <v>Taknockens höjd över högsta marknivå (småhus/förskola/hallbyggnad)</v>
      </c>
      <c r="J20" s="167"/>
      <c r="K20" s="167"/>
      <c r="L20" s="60"/>
      <c r="M20" s="1" t="s">
        <v>17</v>
      </c>
      <c r="N20" s="98"/>
      <c r="O20" s="98"/>
      <c r="P20" s="33"/>
      <c r="Q20" s="98"/>
      <c r="R20" s="106"/>
      <c r="S20" s="106"/>
      <c r="T20" s="106"/>
      <c r="U20" s="106"/>
      <c r="V20" s="106"/>
      <c r="W20" s="106"/>
      <c r="X20" s="106"/>
    </row>
    <row r="21" spans="3:24" ht="26.4" customHeight="1" x14ac:dyDescent="0.3">
      <c r="C21" s="7"/>
      <c r="D21" s="7"/>
      <c r="E21" s="7"/>
      <c r="F21" s="7"/>
      <c r="G21" s="7"/>
      <c r="H21" s="7"/>
      <c r="I21" s="167"/>
      <c r="J21" s="167"/>
      <c r="K21" s="167"/>
      <c r="N21" s="98"/>
      <c r="O21" s="98"/>
      <c r="P21" s="98"/>
      <c r="Q21" s="108"/>
      <c r="R21" s="98"/>
      <c r="S21" s="98"/>
      <c r="T21" s="98"/>
      <c r="U21" s="98"/>
      <c r="V21" s="98"/>
      <c r="W21" s="98"/>
      <c r="X21" s="98"/>
    </row>
    <row r="22" spans="3:24" x14ac:dyDescent="0.3">
      <c r="C22" s="7"/>
      <c r="D22" s="7"/>
      <c r="E22" s="7"/>
      <c r="F22" s="7"/>
      <c r="G22" s="7"/>
      <c r="H22" s="7"/>
      <c r="K22" s="33" t="str">
        <f>LNG!D72</f>
        <v>Fasadtyp 1 verksamhet/boende</v>
      </c>
      <c r="L22" s="14"/>
      <c r="N22" s="98"/>
      <c r="O22" s="98"/>
      <c r="P22" s="98"/>
      <c r="Q22" s="98"/>
      <c r="R22" s="98"/>
      <c r="S22" s="98"/>
      <c r="T22" s="98"/>
      <c r="U22" s="98"/>
      <c r="V22" s="98"/>
      <c r="W22" s="98"/>
      <c r="X22" s="98"/>
    </row>
    <row r="23" spans="3:24" x14ac:dyDescent="0.3">
      <c r="C23" s="7"/>
      <c r="D23" s="7"/>
      <c r="E23" s="7"/>
      <c r="F23" s="7"/>
      <c r="G23" s="7"/>
      <c r="H23" s="7"/>
      <c r="K23" s="33" t="str">
        <f>LNG!D73</f>
        <v>Fasadtyp 1:s andel av fasad</v>
      </c>
      <c r="L23" s="13"/>
      <c r="M23" s="1" t="s">
        <v>378</v>
      </c>
      <c r="N23" s="98"/>
      <c r="O23" s="98"/>
      <c r="P23" s="111"/>
      <c r="Q23" s="100"/>
      <c r="R23" s="106"/>
      <c r="S23" s="98"/>
      <c r="T23" s="98"/>
      <c r="U23" s="98"/>
      <c r="V23" s="98"/>
      <c r="W23" s="98"/>
      <c r="X23" s="98"/>
    </row>
    <row r="24" spans="3:24" x14ac:dyDescent="0.3">
      <c r="C24" s="7"/>
      <c r="D24" s="7"/>
      <c r="E24" s="7"/>
      <c r="F24" s="7"/>
      <c r="G24" s="7"/>
      <c r="H24" s="7"/>
      <c r="K24" s="33" t="str">
        <f>LNG!D74</f>
        <v>Fasadtyp 2 verksamhet/boende</v>
      </c>
      <c r="L24" s="14"/>
      <c r="N24" s="98"/>
      <c r="O24" s="98"/>
      <c r="P24" s="112"/>
      <c r="Q24" s="100"/>
      <c r="R24" s="113"/>
      <c r="S24" s="114"/>
      <c r="T24" s="98"/>
      <c r="U24" s="98"/>
      <c r="V24" s="98"/>
      <c r="W24" s="98"/>
      <c r="X24" s="98"/>
    </row>
    <row r="25" spans="3:24" x14ac:dyDescent="0.3">
      <c r="C25" s="7"/>
      <c r="D25" s="7"/>
      <c r="E25" s="7"/>
      <c r="F25" s="7"/>
      <c r="G25" s="7"/>
      <c r="H25" s="7"/>
      <c r="K25" s="33" t="str">
        <f>LNG!D75</f>
        <v>Fasadtyp 2:s andel av fasad</v>
      </c>
      <c r="L25" s="13"/>
      <c r="M25" s="1" t="s">
        <v>378</v>
      </c>
      <c r="N25" s="98"/>
      <c r="O25" s="98"/>
      <c r="P25" s="98"/>
      <c r="Q25" s="109"/>
      <c r="R25" s="98"/>
      <c r="S25" s="98"/>
      <c r="T25" s="98"/>
      <c r="U25" s="98"/>
      <c r="V25" s="98"/>
      <c r="W25" s="98"/>
      <c r="X25" s="98"/>
    </row>
    <row r="26" spans="3:24" x14ac:dyDescent="0.3">
      <c r="C26" s="7"/>
      <c r="D26" s="7"/>
      <c r="E26" s="7"/>
      <c r="F26" s="7"/>
      <c r="G26" s="7"/>
      <c r="H26" s="7"/>
      <c r="K26" s="33" t="str">
        <f>LNG!D76</f>
        <v>Fasadtyp 3 verksamhet/boende</v>
      </c>
      <c r="L26" s="14"/>
      <c r="N26" s="98"/>
      <c r="O26" s="98"/>
      <c r="P26" s="111"/>
      <c r="Q26" s="100"/>
      <c r="R26" s="106"/>
      <c r="S26" s="98"/>
      <c r="T26" s="98"/>
      <c r="U26" s="98"/>
      <c r="V26" s="98"/>
      <c r="W26" s="98"/>
      <c r="X26" s="98"/>
    </row>
    <row r="27" spans="3:24" x14ac:dyDescent="0.3">
      <c r="C27" s="7"/>
      <c r="D27" s="7"/>
      <c r="E27" s="7"/>
      <c r="F27" s="7"/>
      <c r="G27" s="7"/>
      <c r="H27" s="7"/>
      <c r="K27" s="33" t="str">
        <f>LNG!D77</f>
        <v>Fasadtyp 3:s andel av fasad</v>
      </c>
      <c r="L27" s="13"/>
      <c r="M27" s="1" t="s">
        <v>378</v>
      </c>
      <c r="N27" s="98"/>
      <c r="O27" s="98"/>
      <c r="P27" s="111"/>
      <c r="Q27" s="115"/>
      <c r="R27" s="98"/>
      <c r="S27" s="98"/>
      <c r="T27" s="98"/>
      <c r="U27" s="98"/>
      <c r="V27" s="98"/>
      <c r="W27" s="98"/>
      <c r="X27" s="98"/>
    </row>
    <row r="28" spans="3:24" x14ac:dyDescent="0.3">
      <c r="C28" s="7"/>
      <c r="D28" s="7"/>
      <c r="E28" s="7"/>
      <c r="F28" s="7"/>
      <c r="G28" s="7"/>
      <c r="H28" s="7"/>
      <c r="N28" s="98"/>
      <c r="O28" s="98"/>
      <c r="P28" s="98"/>
      <c r="Q28" s="109"/>
      <c r="R28" s="98"/>
      <c r="S28" s="98"/>
      <c r="T28" s="98"/>
      <c r="U28" s="98"/>
      <c r="V28" s="98"/>
      <c r="W28" s="98"/>
      <c r="X28" s="98"/>
    </row>
    <row r="29" spans="3:24" x14ac:dyDescent="0.3">
      <c r="C29" s="7"/>
      <c r="D29" s="7"/>
      <c r="E29" s="7"/>
      <c r="F29" s="7"/>
      <c r="G29" s="7"/>
      <c r="H29" s="7"/>
      <c r="K29" s="33" t="str">
        <f>LNG!D78</f>
        <v>Fasadtyp 1 garage ovan mark</v>
      </c>
      <c r="L29" s="14"/>
      <c r="N29" s="98"/>
      <c r="O29" s="98"/>
      <c r="P29" s="111"/>
      <c r="Q29" s="100"/>
      <c r="R29" s="106"/>
      <c r="S29" s="98"/>
      <c r="T29" s="98"/>
      <c r="U29" s="98"/>
      <c r="V29" s="98"/>
      <c r="W29" s="98"/>
      <c r="X29" s="98"/>
    </row>
    <row r="30" spans="3:24" x14ac:dyDescent="0.3">
      <c r="C30" s="7"/>
      <c r="D30" s="7"/>
      <c r="E30" s="10"/>
      <c r="F30" s="32"/>
      <c r="G30" s="12"/>
      <c r="H30" s="7"/>
      <c r="K30" s="33" t="str">
        <f>LNG!D79</f>
        <v>Fasadtyp 1:s andel av garagefasad</v>
      </c>
      <c r="L30" s="13"/>
      <c r="M30" s="1" t="s">
        <v>378</v>
      </c>
      <c r="N30" s="98"/>
      <c r="O30" s="98"/>
      <c r="P30" s="98"/>
      <c r="Q30" s="109"/>
      <c r="R30" s="98"/>
      <c r="S30" s="98"/>
      <c r="T30" s="98"/>
      <c r="U30" s="98"/>
      <c r="V30" s="98"/>
      <c r="W30" s="98"/>
      <c r="X30" s="98"/>
    </row>
    <row r="31" spans="3:24" x14ac:dyDescent="0.3">
      <c r="C31" s="7"/>
      <c r="D31" s="7"/>
      <c r="E31" s="10"/>
      <c r="F31" s="32"/>
      <c r="G31" s="12"/>
      <c r="H31" s="7"/>
      <c r="K31" s="33" t="str">
        <f>LNG!D80</f>
        <v>Fasadtyp 2 garage ovan mark</v>
      </c>
      <c r="L31" s="14"/>
      <c r="N31" s="98"/>
      <c r="O31" s="98"/>
      <c r="P31" s="111"/>
      <c r="Q31" s="100"/>
      <c r="R31" s="106"/>
      <c r="S31" s="98"/>
      <c r="T31" s="98"/>
      <c r="U31" s="98"/>
      <c r="V31" s="98"/>
      <c r="W31" s="98"/>
      <c r="X31" s="98"/>
    </row>
    <row r="32" spans="3:24" x14ac:dyDescent="0.3">
      <c r="C32" s="7"/>
      <c r="D32" s="7"/>
      <c r="E32" s="10"/>
      <c r="F32" s="32"/>
      <c r="G32" s="12"/>
      <c r="H32" s="7"/>
      <c r="K32" s="33" t="str">
        <f>LNG!D81</f>
        <v>Fasadtyp 2:s andel av garagefasad</v>
      </c>
      <c r="L32" s="13"/>
      <c r="M32" s="1" t="s">
        <v>378</v>
      </c>
      <c r="N32" s="98"/>
      <c r="O32" s="98"/>
      <c r="P32" s="111"/>
      <c r="Q32" s="100"/>
      <c r="R32" s="106"/>
      <c r="S32" s="98"/>
      <c r="T32" s="98"/>
      <c r="U32" s="98"/>
      <c r="V32" s="98"/>
      <c r="W32" s="98"/>
      <c r="X32" s="98"/>
    </row>
    <row r="33" spans="1:24" x14ac:dyDescent="0.3">
      <c r="C33" s="7"/>
      <c r="D33" s="7"/>
      <c r="E33" s="10"/>
      <c r="F33" s="32"/>
      <c r="G33" s="12"/>
      <c r="H33" s="7"/>
      <c r="K33" s="9"/>
      <c r="L33" s="9"/>
      <c r="N33" s="98"/>
      <c r="O33" s="98"/>
      <c r="P33" s="98"/>
      <c r="Q33" s="98"/>
      <c r="R33" s="98"/>
      <c r="S33" s="98"/>
      <c r="T33" s="98"/>
      <c r="U33" s="98"/>
      <c r="V33" s="98"/>
      <c r="W33" s="98"/>
      <c r="X33" s="98"/>
    </row>
    <row r="34" spans="1:24" ht="16.2" x14ac:dyDescent="0.3">
      <c r="C34" s="171" t="str">
        <f>LNG!D183</f>
        <v>Ett souterrängplan kan ha en del helt ovan mark, en del som har  50% procent ovan och 50% procent under mark, och en del som är helt under mark, se bild ovan.</v>
      </c>
      <c r="D34" s="171"/>
      <c r="E34" s="171"/>
      <c r="F34" s="171"/>
      <c r="G34" s="171"/>
      <c r="H34" s="171"/>
      <c r="J34"/>
      <c r="K34" s="33" t="str">
        <f>LNG!D82</f>
        <v>Utanpåliggande balkong/loftgångsyta totalt</v>
      </c>
      <c r="L34" s="64">
        <f>SUM(C69:V69)</f>
        <v>0</v>
      </c>
      <c r="M34" s="1" t="s">
        <v>9</v>
      </c>
    </row>
    <row r="35" spans="1:24" x14ac:dyDescent="0.3">
      <c r="C35" s="171"/>
      <c r="D35" s="171"/>
      <c r="E35" s="171"/>
      <c r="F35" s="171"/>
      <c r="G35" s="171"/>
      <c r="H35" s="171"/>
      <c r="K35" s="33" t="str">
        <f>LNG!D83</f>
        <v>Bottenplatta tjocklek betong</v>
      </c>
      <c r="L35" s="61"/>
      <c r="M35" s="1" t="s">
        <v>17</v>
      </c>
    </row>
    <row r="36" spans="1:24" x14ac:dyDescent="0.3">
      <c r="C36" s="171"/>
      <c r="D36" s="171"/>
      <c r="E36" s="171"/>
      <c r="F36" s="171"/>
      <c r="G36" s="171"/>
      <c r="H36" s="171"/>
      <c r="K36" s="33" t="str">
        <f>LNG!D84</f>
        <v>Armering i bottenplatta</v>
      </c>
      <c r="L36" s="62"/>
      <c r="M36" s="1" t="s">
        <v>26</v>
      </c>
    </row>
    <row r="37" spans="1:24" x14ac:dyDescent="0.3">
      <c r="C37" s="171"/>
      <c r="D37" s="171"/>
      <c r="E37" s="171"/>
      <c r="F37" s="171"/>
      <c r="G37" s="171"/>
      <c r="H37" s="171"/>
      <c r="K37" s="33" t="str">
        <f>LNG!D85</f>
        <v>Pålning mängd material</v>
      </c>
      <c r="L37" s="63"/>
      <c r="M37" s="36" t="s">
        <v>27</v>
      </c>
    </row>
    <row r="38" spans="1:24" customFormat="1" ht="15" customHeight="1" x14ac:dyDescent="0.3">
      <c r="A38" s="1"/>
      <c r="B38" s="1"/>
      <c r="C38" s="166"/>
      <c r="D38" s="166"/>
      <c r="E38" s="166"/>
      <c r="F38" s="166"/>
      <c r="G38" s="166"/>
      <c r="H38" s="166"/>
      <c r="I38" s="1"/>
      <c r="J38" s="1"/>
      <c r="K38" s="33" t="str">
        <f>LNG!D86</f>
        <v>Material pålar</v>
      </c>
      <c r="L38" s="14"/>
      <c r="M38" s="1"/>
      <c r="N38" s="1"/>
      <c r="O38" s="1"/>
      <c r="P38" s="1"/>
      <c r="Q38" s="1"/>
      <c r="R38" s="1"/>
      <c r="S38" s="1"/>
      <c r="T38" s="1"/>
      <c r="U38" s="1"/>
      <c r="V38" s="1"/>
      <c r="W38" s="1"/>
      <c r="X38" s="1"/>
    </row>
    <row r="39" spans="1:24" customFormat="1" x14ac:dyDescent="0.3">
      <c r="A39" s="1"/>
      <c r="B39" s="1"/>
      <c r="C39" s="166"/>
      <c r="D39" s="166"/>
      <c r="E39" s="166"/>
      <c r="F39" s="166"/>
      <c r="G39" s="166"/>
      <c r="H39" s="166"/>
      <c r="I39" s="9"/>
      <c r="J39" s="1"/>
      <c r="K39" s="33" t="str">
        <f>LNG!D87</f>
        <v>Stag och förankringar (stål)</v>
      </c>
      <c r="L39" s="14"/>
      <c r="M39" s="1" t="s">
        <v>27</v>
      </c>
      <c r="N39" s="1"/>
      <c r="O39" s="1"/>
      <c r="P39" s="1"/>
      <c r="Q39" s="1"/>
      <c r="R39" s="1"/>
      <c r="S39" s="1"/>
      <c r="T39" s="1"/>
      <c r="U39" s="1"/>
      <c r="V39" s="1"/>
      <c r="W39" s="1"/>
      <c r="X39" s="1"/>
    </row>
    <row r="40" spans="1:24" customFormat="1" ht="16.2" x14ac:dyDescent="0.3">
      <c r="A40" s="1"/>
      <c r="B40" s="1"/>
      <c r="C40" s="166"/>
      <c r="D40" s="166"/>
      <c r="E40" s="166"/>
      <c r="F40" s="166"/>
      <c r="G40" s="166"/>
      <c r="H40" s="166"/>
      <c r="I40" s="9"/>
      <c r="J40" s="1"/>
      <c r="K40" s="33" t="str">
        <f>LNG!D88</f>
        <v>Övrigt fundament betong, inkl. ev. betongsockel</v>
      </c>
      <c r="L40" s="62"/>
      <c r="M40" s="1" t="s">
        <v>29</v>
      </c>
      <c r="N40" s="1"/>
      <c r="O40" s="1"/>
      <c r="P40" s="3"/>
      <c r="Q40" s="24"/>
      <c r="R40" s="23"/>
      <c r="S40" s="1"/>
      <c r="T40" s="1"/>
      <c r="U40" s="1"/>
      <c r="V40" s="1"/>
      <c r="W40" s="1"/>
      <c r="X40" s="1"/>
    </row>
    <row r="41" spans="1:24" customFormat="1" x14ac:dyDescent="0.3">
      <c r="A41" s="1"/>
      <c r="B41" s="1"/>
      <c r="C41" s="166"/>
      <c r="D41" s="166"/>
      <c r="E41" s="166"/>
      <c r="F41" s="166"/>
      <c r="G41" s="166"/>
      <c r="H41" s="166"/>
      <c r="I41" s="9"/>
      <c r="J41" s="1"/>
      <c r="K41" s="1"/>
      <c r="L41" s="1"/>
      <c r="M41" s="1"/>
      <c r="N41" s="1"/>
      <c r="O41" s="1"/>
      <c r="P41" s="3"/>
      <c r="Q41" s="24"/>
      <c r="R41" s="23"/>
      <c r="S41" s="1"/>
      <c r="T41" s="1"/>
      <c r="U41" s="1"/>
      <c r="V41" s="1"/>
      <c r="W41" s="1"/>
      <c r="X41" s="1"/>
    </row>
    <row r="42" spans="1:24" customFormat="1" x14ac:dyDescent="0.3">
      <c r="A42" s="1"/>
      <c r="B42" s="1"/>
      <c r="C42" s="166"/>
      <c r="D42" s="166"/>
      <c r="E42" s="166"/>
      <c r="F42" s="166"/>
      <c r="G42" s="166"/>
      <c r="H42" s="166"/>
      <c r="I42" s="9"/>
      <c r="J42" s="1"/>
      <c r="K42" s="33" t="str">
        <f>LNG!D89</f>
        <v>Max antal samtida matgäster i verksamheten "restaurang/matsal"</v>
      </c>
      <c r="L42" s="37"/>
      <c r="M42" s="1"/>
      <c r="N42" s="1"/>
      <c r="O42" s="1"/>
      <c r="P42" s="3"/>
      <c r="Q42" s="24"/>
      <c r="R42" s="23"/>
      <c r="S42" s="1"/>
      <c r="T42" s="1"/>
      <c r="U42" s="1"/>
      <c r="V42" s="1"/>
      <c r="W42" s="1"/>
      <c r="X42" s="1"/>
    </row>
    <row r="43" spans="1:24" customFormat="1" x14ac:dyDescent="0.3">
      <c r="A43" s="1"/>
      <c r="B43" s="1"/>
      <c r="C43" s="166"/>
      <c r="D43" s="166"/>
      <c r="E43" s="166"/>
      <c r="F43" s="166"/>
      <c r="G43" s="166"/>
      <c r="H43" s="166"/>
      <c r="I43" s="9"/>
      <c r="J43" s="1"/>
      <c r="K43" s="33" t="str">
        <f>LNG!D90</f>
        <v>Fläktrum ovanpå tak (ej del av BTA)</v>
      </c>
      <c r="L43" s="4"/>
      <c r="M43" s="1"/>
      <c r="N43" s="1"/>
      <c r="O43" s="1"/>
      <c r="P43" s="3"/>
      <c r="Q43" s="24"/>
      <c r="R43" s="23"/>
      <c r="S43" s="1"/>
      <c r="T43" s="1"/>
      <c r="U43" s="1"/>
      <c r="V43" s="1"/>
      <c r="W43" s="1"/>
      <c r="X43" s="1"/>
    </row>
    <row r="44" spans="1:24" customFormat="1" x14ac:dyDescent="0.3">
      <c r="A44" s="1"/>
      <c r="B44" s="1"/>
      <c r="C44" s="166"/>
      <c r="D44" s="166"/>
      <c r="E44" s="166"/>
      <c r="F44" s="166"/>
      <c r="G44" s="166"/>
      <c r="H44" s="166"/>
      <c r="I44" s="9"/>
      <c r="J44" s="1"/>
      <c r="K44" s="1"/>
      <c r="L44" s="1"/>
      <c r="M44" s="1"/>
      <c r="N44" s="1"/>
      <c r="O44" s="1"/>
      <c r="P44" s="1"/>
      <c r="Q44" s="1"/>
      <c r="R44" s="1"/>
      <c r="S44" s="1"/>
      <c r="T44" s="1"/>
      <c r="U44" s="1"/>
      <c r="V44" s="1"/>
      <c r="W44" s="1"/>
      <c r="X44" s="1"/>
    </row>
    <row r="45" spans="1:24" customFormat="1" x14ac:dyDescent="0.3">
      <c r="A45" s="1"/>
      <c r="B45" s="1"/>
      <c r="C45" s="166"/>
      <c r="D45" s="166"/>
      <c r="E45" s="166"/>
      <c r="F45" s="166"/>
      <c r="G45" s="166"/>
      <c r="H45" s="166"/>
      <c r="I45" s="9"/>
      <c r="J45" s="1"/>
      <c r="K45" s="1"/>
      <c r="L45" s="33"/>
      <c r="M45" s="1"/>
      <c r="N45" s="1"/>
      <c r="O45" s="1"/>
      <c r="P45" s="1"/>
      <c r="Q45" s="1"/>
      <c r="R45" s="1"/>
      <c r="S45" s="1"/>
      <c r="T45" s="1"/>
      <c r="U45" s="1"/>
      <c r="V45" s="1"/>
      <c r="W45" s="1"/>
      <c r="X45" s="1"/>
    </row>
    <row r="46" spans="1:24" customFormat="1" ht="30" customHeight="1" x14ac:dyDescent="0.3">
      <c r="A46" s="1"/>
      <c r="B46" s="1"/>
      <c r="C46" s="166"/>
      <c r="D46" s="166"/>
      <c r="E46" s="166"/>
      <c r="F46" s="166"/>
      <c r="G46" s="166"/>
      <c r="H46" s="166"/>
      <c r="I46" s="9"/>
      <c r="J46" s="1"/>
      <c r="K46" s="1"/>
      <c r="L46" s="33"/>
      <c r="M46" s="1"/>
      <c r="N46" s="1"/>
      <c r="O46" s="1"/>
      <c r="P46" s="1"/>
      <c r="Q46" s="1"/>
      <c r="R46" s="1"/>
      <c r="S46" s="1"/>
      <c r="T46" s="1"/>
      <c r="U46" s="1"/>
      <c r="V46" s="1"/>
      <c r="W46" s="1"/>
      <c r="X46" s="1"/>
    </row>
    <row r="47" spans="1:24" customFormat="1" x14ac:dyDescent="0.3">
      <c r="A47" s="1"/>
      <c r="B47" s="1"/>
      <c r="C47" s="38"/>
      <c r="D47" s="38"/>
      <c r="E47" s="38"/>
      <c r="F47" s="38"/>
      <c r="G47" s="38"/>
      <c r="H47" s="38"/>
      <c r="I47" s="9"/>
      <c r="J47" s="1"/>
      <c r="K47" s="1"/>
      <c r="L47" s="33"/>
      <c r="M47" s="1"/>
      <c r="N47" s="1"/>
      <c r="O47" s="1"/>
      <c r="P47" s="1"/>
      <c r="Q47" s="1"/>
      <c r="R47" s="1"/>
      <c r="S47" s="1"/>
      <c r="T47" s="1"/>
      <c r="U47" s="1"/>
      <c r="V47" s="1"/>
      <c r="W47" s="1"/>
      <c r="X47" s="1"/>
    </row>
    <row r="48" spans="1:24" customFormat="1" x14ac:dyDescent="0.3">
      <c r="A48" s="1"/>
      <c r="B48" s="1"/>
      <c r="C48" s="1"/>
      <c r="D48" s="25"/>
      <c r="E48" s="3"/>
      <c r="F48" s="26"/>
      <c r="G48" s="26"/>
      <c r="H48" s="1"/>
      <c r="I48" s="1"/>
      <c r="J48" s="1"/>
      <c r="K48" s="1"/>
      <c r="L48" s="1"/>
      <c r="M48" s="1"/>
      <c r="N48" s="1"/>
      <c r="O48" s="1"/>
      <c r="P48" s="1"/>
      <c r="Q48" s="1"/>
      <c r="R48" s="1"/>
      <c r="S48" s="1"/>
      <c r="T48" s="1"/>
      <c r="U48" s="1"/>
      <c r="V48" s="1"/>
      <c r="W48" s="1"/>
      <c r="X48" s="1"/>
    </row>
    <row r="49" spans="1:31" customFormat="1" x14ac:dyDescent="0.3">
      <c r="A49" s="1"/>
      <c r="B49" s="1"/>
      <c r="C49" s="15" t="str">
        <f>LNG!D46</f>
        <v>BTA (m2) fördelad på typ av verksamhet/boende, U. M.= UNDER MARK, O. M. = OVAN MARK. Garage under mark och/eller över mark förs in i raden för garage. Verksamhetsplan ovan hallplan i hallbyggnad läggs in som plan ovan hallplanet. Ta bort BTA värden i grå fält nedan, de används inte för beräkning - men förvillar annars på utskrift.</v>
      </c>
      <c r="D49" s="16"/>
      <c r="E49" s="16"/>
      <c r="F49" s="16"/>
      <c r="G49" s="16"/>
      <c r="H49" s="1"/>
      <c r="I49" s="16"/>
      <c r="J49" s="16"/>
      <c r="K49" s="16"/>
      <c r="L49" s="16"/>
      <c r="M49" s="16"/>
      <c r="N49" s="16"/>
      <c r="O49" s="1"/>
      <c r="P49" s="1"/>
      <c r="Q49" s="1"/>
      <c r="R49" s="1"/>
      <c r="S49" s="1"/>
      <c r="T49" s="1"/>
      <c r="U49" s="1"/>
      <c r="V49" s="1"/>
      <c r="W49" s="1"/>
      <c r="X49" s="1"/>
    </row>
    <row r="50" spans="1:31" customFormat="1" x14ac:dyDescent="0.3">
      <c r="A50" s="1"/>
      <c r="B50" s="1"/>
      <c r="C50" s="15" t="str">
        <f>IF($L$13&gt;0,LNG!D47,IF($L$14&gt;0,LNG!D48,LNG!D51))</f>
        <v>MARKPLAN</v>
      </c>
      <c r="D50" s="15" t="str">
        <f>IF(D51&lt;&gt;"",IF(D51=0,LNG!$D$51,IF(D51&gt;0,LNG!$D$52,IF(D51&lt;0,IF(D51&gt;=-SOUTERRÄNG_VÅNINGAR,IF(C50=LNG!$D$48,LNG!$D$49,IF(C50=LNG!$D$49,LNG!$D$50,LNG!$D$48)),LNG!$D$47)))),"")</f>
        <v/>
      </c>
      <c r="E50" s="15" t="str">
        <f>IF(E51&lt;&gt;"",IF(E51=0,LNG!$D$51,IF(E51&gt;0,LNG!$D$52,IF(E51&lt;0,IF(E51&gt;=-SOUTERRÄNG_VÅNINGAR,IF(D50=LNG!$D$48,LNG!$D$49,IF(D50=LNG!$D$49,LNG!$D$50,LNG!$D$48)),LNG!$D$47)))),"")</f>
        <v/>
      </c>
      <c r="F50" s="15" t="str">
        <f>IF(F51&lt;&gt;"",IF(F51=0,LNG!$D$51,IF(F51&gt;0,LNG!$D$52,IF(F51&lt;0,IF(F51&gt;=-SOUTERRÄNG_VÅNINGAR,IF(E50=LNG!$D$48,LNG!$D$49,IF(E50=LNG!$D$49,LNG!$D$50,LNG!$D$48)),LNG!$D$47)))),"")</f>
        <v/>
      </c>
      <c r="G50" s="15" t="str">
        <f>IF(G51&lt;&gt;"",IF(G51=0,LNG!$D$51,IF(G51&gt;0,LNG!$D$52,IF(G51&lt;0,IF(G51&gt;=-SOUTERRÄNG_VÅNINGAR,IF(F50=LNG!$D$48,LNG!$D$49,IF(F50=LNG!$D$49,LNG!$D$50,LNG!$D$48)),LNG!$D$47)))),"")</f>
        <v/>
      </c>
      <c r="H50" s="15" t="str">
        <f>IF(H51&lt;&gt;"",IF(H51=0,LNG!$D$51,IF(H51&gt;0,LNG!$D$52,IF(H51&lt;0,IF(H51&gt;=-SOUTERRÄNG_VÅNINGAR,IF(G50=LNG!$D$48,LNG!$D$49,IF(G50=LNG!$D$49,LNG!$D$50,LNG!$D$48)),LNG!$D$47)))),"")</f>
        <v/>
      </c>
      <c r="I50" s="15" t="str">
        <f>IF(I51&lt;&gt;"",IF(I51=0,LNG!$D$51,IF(I51&gt;0,LNG!$D$52,IF(I51&lt;0,IF(I51&gt;=-SOUTERRÄNG_VÅNINGAR,IF(H50=LNG!$D$48,LNG!$D$49,IF(H50=LNG!$D$49,LNG!$D$50,LNG!$D$48)),LNG!$D$47)))),"")</f>
        <v/>
      </c>
      <c r="J50" s="15" t="str">
        <f>IF(J51&lt;&gt;"",IF(J51=0,LNG!$D$51,IF(J51&gt;0,LNG!$D$52,IF(J51&lt;0,IF(J51&gt;=-SOUTERRÄNG_VÅNINGAR,IF(I50=LNG!$D$48,LNG!$D$49,IF(I50=LNG!$D$49,LNG!$D$50,LNG!$D$48)),LNG!$D$47)))),"")</f>
        <v/>
      </c>
      <c r="K50" s="15" t="str">
        <f>IF(K51&lt;&gt;"",IF(K51=0,LNG!$D$51,IF(K51&gt;0,LNG!$D$52,IF(K51&lt;0,IF(K51&gt;=-SOUTERRÄNG_VÅNINGAR,IF(J50=LNG!$D$48,LNG!$D$49,IF(J50=LNG!$D$49,LNG!$D$50,LNG!$D$48)),LNG!$D$47)))),"")</f>
        <v/>
      </c>
      <c r="L50" s="15" t="str">
        <f>IF(L51&lt;&gt;"",IF(L51=0,LNG!$D$51,IF(L51&gt;0,LNG!$D$52,IF(L51&lt;0,IF(L51&gt;=-SOUTERRÄNG_VÅNINGAR,IF(K50=LNG!$D$48,LNG!$D$49,IF(K50=LNG!$D$49,LNG!$D$50,LNG!$D$48)),LNG!$D$47)))),"")</f>
        <v/>
      </c>
      <c r="M50" s="15" t="str">
        <f>IF(M51&lt;&gt;"",IF(M51=0,LNG!$D$51,IF(M51&gt;0,LNG!$D$52,IF(M51&lt;0,IF(M51&gt;=-SOUTERRÄNG_VÅNINGAR,IF(L50=LNG!$D$48,LNG!$D$49,IF(L50=LNG!$D$49,LNG!$D$50,LNG!$D$48)),LNG!$D$47)))),"")</f>
        <v/>
      </c>
      <c r="N50" s="15" t="str">
        <f>IF(N51&lt;&gt;"",IF(N51=0,LNG!$D$51,IF(N51&gt;0,LNG!$D$52,IF(N51&lt;0,IF(N51&gt;=-SOUTERRÄNG_VÅNINGAR,IF(M50=LNG!$D$48,LNG!$D$49,IF(M50=LNG!$D$49,LNG!$D$50,LNG!$D$48)),LNG!$D$47)))),"")</f>
        <v/>
      </c>
      <c r="O50" s="15" t="str">
        <f>IF(O51&lt;&gt;"",IF(O51=0,LNG!$D$51,IF(O51&gt;0,LNG!$D$52,IF(O51&lt;0,IF(O51&gt;=-SOUTERRÄNG_VÅNINGAR,IF(N50=LNG!$D$48,LNG!$D$49,IF(N50=LNG!$D$49,LNG!$D$50,LNG!$D$48)),LNG!$D$47)))),"")</f>
        <v/>
      </c>
      <c r="P50" s="15" t="str">
        <f>IF(P51&lt;&gt;"",IF(P51=0,LNG!$D$51,IF(P51&gt;0,LNG!$D$52,IF(P51&lt;0,IF(P51&gt;=-SOUTERRÄNG_VÅNINGAR,IF(O50=LNG!$D$48,LNG!$D$49,IF(O50=LNG!$D$49,LNG!$D$50,LNG!$D$48)),LNG!$D$47)))),"")</f>
        <v/>
      </c>
      <c r="Q50" s="15" t="str">
        <f>IF(Q51&lt;&gt;"",IF(Q51=0,LNG!$D$51,IF(Q51&gt;0,LNG!$D$52,IF(Q51&lt;0,IF(Q51&gt;=-SOUTERRÄNG_VÅNINGAR,IF(P50=LNG!$D$48,LNG!$D$49,IF(P50=LNG!$D$49,LNG!$D$50,LNG!$D$48)),LNG!$D$47)))),"")</f>
        <v/>
      </c>
      <c r="R50" s="15" t="str">
        <f>IF(R51&lt;&gt;"",IF(R51=0,LNG!$D$51,IF(R51&gt;0,LNG!$D$52,IF(R51&lt;0,IF(R51&gt;=-SOUTERRÄNG_VÅNINGAR,IF(Q50=LNG!$D$48,LNG!$D$49,IF(Q50=LNG!$D$49,LNG!$D$50,LNG!$D$48)),LNG!$D$47)))),"")</f>
        <v/>
      </c>
      <c r="S50" s="15" t="str">
        <f>IF(S51&lt;&gt;"",IF(S51=0,LNG!$D$51,IF(S51&gt;0,LNG!$D$52,IF(S51&lt;0,IF(S51&gt;=-SOUTERRÄNG_VÅNINGAR,IF(R50=LNG!$D$48,LNG!$D$49,IF(R50=LNG!$D$49,LNG!$D$50,LNG!$D$48)),LNG!$D$47)))),"")</f>
        <v/>
      </c>
      <c r="T50" s="15" t="str">
        <f>IF(T51&lt;&gt;"",IF(T51=0,LNG!$D$51,IF(T51&gt;0,LNG!$D$52,IF(T51&lt;0,IF(T51&gt;=-SOUTERRÄNG_VÅNINGAR,IF(S50=LNG!$D$48,LNG!$D$49,IF(S50=LNG!$D$49,LNG!$D$50,LNG!$D$48)),LNG!$D$47)))),"")</f>
        <v/>
      </c>
      <c r="U50" s="15" t="str">
        <f>IF(U51&lt;&gt;"",IF(U51=0,LNG!$D$51,IF(U51&gt;0,LNG!$D$52,IF(U51&lt;0,IF(U51&gt;=-SOUTERRÄNG_VÅNINGAR,IF(T50=LNG!$D$48,LNG!$D$49,IF(T50=LNG!$D$49,LNG!$D$50,LNG!$D$48)),LNG!$D$47)))),"")</f>
        <v/>
      </c>
      <c r="V50" s="15" t="str">
        <f>IF(V51&lt;&gt;"",IF(V51=0,LNG!$D$51,IF(V51&gt;0,LNG!$D$52,IF(V51&lt;0,IF(V51&gt;=-SOUTERRÄNG_VÅNINGAR,IF(U50=LNG!$D$48,LNG!$D$49,IF(U50=LNG!$D$49,LNG!$D$50,LNG!$D$48)),LNG!$D$47)))),"")</f>
        <v/>
      </c>
      <c r="W50" s="15"/>
      <c r="X50" s="1"/>
    </row>
    <row r="51" spans="1:31" customFormat="1" x14ac:dyDescent="0.3">
      <c r="A51" s="1"/>
      <c r="B51" s="73" t="str">
        <f>LNG!D53</f>
        <v>Våning</v>
      </c>
      <c r="C51" s="17">
        <f>-$L14-$L$13</f>
        <v>0</v>
      </c>
      <c r="D51" s="18" t="str">
        <f>IF(C51&lt;&gt;"",IF(C51+1&lt;=$L$15,IF(AND(C51&gt;=-$L$14,B51&lt;&gt;C51,C51&lt;0),C51,IF(C51+1&gt;=$L$15,"",C51+1)),""),"")</f>
        <v/>
      </c>
      <c r="E51" s="18" t="str">
        <f t="shared" ref="E51:V51" si="0">IF(D51&lt;&gt;"",IF(D51+1&lt;=$L$15,IF(AND(D51&gt;=-$L$14,B51&lt;&gt;D51,D51&lt;0),D51,IF(D51+1&gt;=$L$15,"",D51+1)),""),"")</f>
        <v/>
      </c>
      <c r="F51" s="18" t="str">
        <f t="shared" si="0"/>
        <v/>
      </c>
      <c r="G51" s="18" t="str">
        <f t="shared" si="0"/>
        <v/>
      </c>
      <c r="H51" s="18" t="str">
        <f t="shared" si="0"/>
        <v/>
      </c>
      <c r="I51" s="18" t="str">
        <f t="shared" si="0"/>
        <v/>
      </c>
      <c r="J51" s="18" t="str">
        <f t="shared" si="0"/>
        <v/>
      </c>
      <c r="K51" s="18" t="str">
        <f t="shared" si="0"/>
        <v/>
      </c>
      <c r="L51" s="18" t="str">
        <f t="shared" si="0"/>
        <v/>
      </c>
      <c r="M51" s="18" t="str">
        <f t="shared" si="0"/>
        <v/>
      </c>
      <c r="N51" s="18" t="str">
        <f t="shared" si="0"/>
        <v/>
      </c>
      <c r="O51" s="18" t="str">
        <f t="shared" si="0"/>
        <v/>
      </c>
      <c r="P51" s="18" t="str">
        <f t="shared" si="0"/>
        <v/>
      </c>
      <c r="Q51" s="18" t="str">
        <f t="shared" si="0"/>
        <v/>
      </c>
      <c r="R51" s="18" t="str">
        <f t="shared" si="0"/>
        <v/>
      </c>
      <c r="S51" s="18" t="str">
        <f t="shared" si="0"/>
        <v/>
      </c>
      <c r="T51" s="18" t="str">
        <f t="shared" si="0"/>
        <v/>
      </c>
      <c r="U51" s="18" t="str">
        <f t="shared" si="0"/>
        <v/>
      </c>
      <c r="V51" s="18" t="str">
        <f t="shared" si="0"/>
        <v/>
      </c>
      <c r="W51" s="97"/>
      <c r="X51" s="1"/>
      <c r="AD51" s="19"/>
      <c r="AE51" s="19"/>
    </row>
    <row r="52" spans="1:31" customFormat="1" x14ac:dyDescent="0.3">
      <c r="A52" s="1"/>
      <c r="B52" s="9" t="str">
        <f>LNG!D3</f>
        <v>Garage</v>
      </c>
      <c r="C52" s="44"/>
      <c r="D52" s="45"/>
      <c r="E52" s="45"/>
      <c r="F52" s="46"/>
      <c r="G52" s="47"/>
      <c r="H52" s="47"/>
      <c r="I52" s="47"/>
      <c r="J52" s="48"/>
      <c r="K52" s="48"/>
      <c r="L52" s="48"/>
      <c r="M52" s="55"/>
      <c r="N52" s="55"/>
      <c r="O52" s="55"/>
      <c r="P52" s="55"/>
      <c r="Q52" s="55"/>
      <c r="R52" s="55"/>
      <c r="S52" s="55"/>
      <c r="T52" s="55"/>
      <c r="U52" s="55"/>
      <c r="V52" s="55"/>
      <c r="W52" s="101"/>
      <c r="X52" s="1"/>
      <c r="AD52" s="20"/>
    </row>
    <row r="53" spans="1:31" customFormat="1" x14ac:dyDescent="0.3">
      <c r="A53" s="1"/>
      <c r="B53" s="9" t="str">
        <f>LNG!D4</f>
        <v>Industrihall</v>
      </c>
      <c r="C53" s="44"/>
      <c r="D53" s="45"/>
      <c r="E53" s="45"/>
      <c r="F53" s="46"/>
      <c r="G53" s="47"/>
      <c r="H53" s="47"/>
      <c r="I53" s="47"/>
      <c r="J53" s="48"/>
      <c r="K53" s="48"/>
      <c r="L53" s="48"/>
      <c r="M53" s="55"/>
      <c r="N53" s="55"/>
      <c r="O53" s="55"/>
      <c r="P53" s="55"/>
      <c r="Q53" s="55"/>
      <c r="R53" s="55"/>
      <c r="S53" s="55"/>
      <c r="T53" s="55"/>
      <c r="U53" s="55"/>
      <c r="V53" s="55"/>
      <c r="W53" s="101"/>
      <c r="X53" s="1"/>
    </row>
    <row r="54" spans="1:31" customFormat="1" x14ac:dyDescent="0.3">
      <c r="A54" s="1"/>
      <c r="B54" s="9" t="str">
        <f>LNG!D5</f>
        <v>Logistikhall</v>
      </c>
      <c r="C54" s="44"/>
      <c r="D54" s="45"/>
      <c r="E54" s="45"/>
      <c r="F54" s="46"/>
      <c r="G54" s="47"/>
      <c r="H54" s="47"/>
      <c r="I54" s="47"/>
      <c r="J54" s="48"/>
      <c r="K54" s="48"/>
      <c r="L54" s="48"/>
      <c r="M54" s="55"/>
      <c r="N54" s="55"/>
      <c r="O54" s="55"/>
      <c r="P54" s="55"/>
      <c r="Q54" s="55"/>
      <c r="R54" s="55"/>
      <c r="S54" s="55"/>
      <c r="T54" s="55"/>
      <c r="U54" s="55"/>
      <c r="V54" s="55"/>
      <c r="W54" s="101"/>
      <c r="X54" s="1"/>
    </row>
    <row r="55" spans="1:31" customFormat="1" x14ac:dyDescent="0.3">
      <c r="A55" s="1"/>
      <c r="B55" s="9" t="str">
        <f>LNG!D6</f>
        <v>Butikshall</v>
      </c>
      <c r="C55" s="44"/>
      <c r="D55" s="44"/>
      <c r="E55" s="45"/>
      <c r="F55" s="45"/>
      <c r="G55" s="47"/>
      <c r="H55" s="47"/>
      <c r="I55" s="47"/>
      <c r="J55" s="48"/>
      <c r="K55" s="48"/>
      <c r="L55" s="48"/>
      <c r="M55" s="55"/>
      <c r="N55" s="55"/>
      <c r="O55" s="55"/>
      <c r="P55" s="55"/>
      <c r="Q55" s="55"/>
      <c r="R55" s="55"/>
      <c r="S55" s="55"/>
      <c r="T55" s="55"/>
      <c r="U55" s="55"/>
      <c r="V55" s="55"/>
      <c r="W55" s="101"/>
      <c r="X55" s="1"/>
    </row>
    <row r="56" spans="1:31" customFormat="1" x14ac:dyDescent="0.3">
      <c r="A56" s="1"/>
      <c r="B56" s="9" t="str">
        <f>LNG!D7</f>
        <v>Idrottshall/gym</v>
      </c>
      <c r="C56" s="44"/>
      <c r="D56" s="44"/>
      <c r="E56" s="45"/>
      <c r="F56" s="45"/>
      <c r="G56" s="47"/>
      <c r="H56" s="47"/>
      <c r="I56" s="47"/>
      <c r="J56" s="48"/>
      <c r="K56" s="48"/>
      <c r="L56" s="48"/>
      <c r="M56" s="55"/>
      <c r="N56" s="55"/>
      <c r="O56" s="55"/>
      <c r="P56" s="55"/>
      <c r="Q56" s="55"/>
      <c r="R56" s="55"/>
      <c r="S56" s="55"/>
      <c r="T56" s="55"/>
      <c r="U56" s="55"/>
      <c r="V56" s="55"/>
      <c r="W56" s="101"/>
      <c r="X56" s="1"/>
    </row>
    <row r="57" spans="1:31" customFormat="1" x14ac:dyDescent="0.3">
      <c r="A57" s="1"/>
      <c r="B57" s="9" t="str">
        <f>LNG!D8</f>
        <v>Kontorsverksamhet</v>
      </c>
      <c r="C57" s="45"/>
      <c r="D57" s="45"/>
      <c r="E57" s="45"/>
      <c r="F57" s="45"/>
      <c r="G57" s="45"/>
      <c r="H57" s="45"/>
      <c r="I57" s="47"/>
      <c r="J57" s="47"/>
      <c r="K57" s="45"/>
      <c r="L57" s="45"/>
      <c r="M57" s="56"/>
      <c r="N57" s="55"/>
      <c r="O57" s="55"/>
      <c r="P57" s="55"/>
      <c r="Q57" s="55"/>
      <c r="R57" s="55"/>
      <c r="S57" s="55"/>
      <c r="T57" s="55"/>
      <c r="U57" s="55"/>
      <c r="V57" s="55"/>
      <c r="W57" s="101"/>
      <c r="X57" s="1"/>
    </row>
    <row r="58" spans="1:31" customFormat="1" x14ac:dyDescent="0.3">
      <c r="A58" s="1"/>
      <c r="B58" s="9" t="str">
        <f>LNG!D9</f>
        <v>Vård, typ familjeläkarmottagning</v>
      </c>
      <c r="C58" s="47"/>
      <c r="D58" s="47"/>
      <c r="E58" s="47"/>
      <c r="F58" s="47"/>
      <c r="G58" s="47"/>
      <c r="H58" s="47"/>
      <c r="I58" s="47"/>
      <c r="J58" s="48"/>
      <c r="K58" s="48"/>
      <c r="L58" s="48"/>
      <c r="M58" s="55"/>
      <c r="N58" s="55"/>
      <c r="O58" s="55"/>
      <c r="P58" s="55"/>
      <c r="Q58" s="55"/>
      <c r="R58" s="55"/>
      <c r="S58" s="55"/>
      <c r="T58" s="55"/>
      <c r="U58" s="55"/>
      <c r="V58" s="55"/>
      <c r="W58" s="101"/>
      <c r="X58" s="1"/>
    </row>
    <row r="59" spans="1:31" customFormat="1" x14ac:dyDescent="0.3">
      <c r="A59" s="1"/>
      <c r="B59" s="9" t="str">
        <f>LNG!D10</f>
        <v>Förskoleverksamhet</v>
      </c>
      <c r="C59" s="47"/>
      <c r="D59" s="47"/>
      <c r="E59" s="47"/>
      <c r="F59" s="47"/>
      <c r="G59" s="47"/>
      <c r="H59" s="47"/>
      <c r="I59" s="47"/>
      <c r="J59" s="48"/>
      <c r="K59" s="48"/>
      <c r="L59" s="48"/>
      <c r="M59" s="55"/>
      <c r="N59" s="55"/>
      <c r="O59" s="55"/>
      <c r="P59" s="55"/>
      <c r="Q59" s="55"/>
      <c r="R59" s="55"/>
      <c r="S59" s="55"/>
      <c r="T59" s="55"/>
      <c r="U59" s="55"/>
      <c r="V59" s="55"/>
      <c r="W59" s="101"/>
      <c r="X59" s="1"/>
    </row>
    <row r="60" spans="1:31" customFormat="1" x14ac:dyDescent="0.3">
      <c r="A60" s="1"/>
      <c r="B60" s="9" t="str">
        <f>LNG!D11</f>
        <v>Mindre affärslokaler</v>
      </c>
      <c r="C60" s="47"/>
      <c r="D60" s="47"/>
      <c r="E60" s="47"/>
      <c r="F60" s="47"/>
      <c r="G60" s="47"/>
      <c r="H60" s="47"/>
      <c r="I60" s="47"/>
      <c r="J60" s="48"/>
      <c r="K60" s="48"/>
      <c r="L60" s="48"/>
      <c r="M60" s="55"/>
      <c r="N60" s="55"/>
      <c r="O60" s="55"/>
      <c r="P60" s="55"/>
      <c r="Q60" s="55"/>
      <c r="R60" s="55"/>
      <c r="S60" s="55"/>
      <c r="T60" s="55"/>
      <c r="U60" s="55"/>
      <c r="V60" s="55"/>
      <c r="W60" s="101"/>
      <c r="X60" s="1"/>
    </row>
    <row r="61" spans="1:31" customFormat="1" x14ac:dyDescent="0.3">
      <c r="A61" s="1"/>
      <c r="B61" s="9" t="str">
        <f>LNG!D12</f>
        <v>Skola</v>
      </c>
      <c r="C61" s="47"/>
      <c r="D61" s="47"/>
      <c r="E61" s="45"/>
      <c r="F61" s="47"/>
      <c r="G61" s="47"/>
      <c r="H61" s="47"/>
      <c r="I61" s="47"/>
      <c r="J61" s="48"/>
      <c r="K61" s="48"/>
      <c r="L61" s="48"/>
      <c r="M61" s="55"/>
      <c r="N61" s="55"/>
      <c r="O61" s="55"/>
      <c r="P61" s="55"/>
      <c r="Q61" s="55"/>
      <c r="R61" s="55"/>
      <c r="S61" s="55"/>
      <c r="T61" s="55"/>
      <c r="U61" s="55"/>
      <c r="V61" s="55"/>
      <c r="W61" s="101"/>
      <c r="X61" s="1"/>
    </row>
    <row r="62" spans="1:31" customFormat="1" x14ac:dyDescent="0.3">
      <c r="A62" s="1"/>
      <c r="B62" s="9" t="str">
        <f>LNG!D13</f>
        <v>Äldreboende</v>
      </c>
      <c r="C62" s="47"/>
      <c r="D62" s="47"/>
      <c r="E62" s="47"/>
      <c r="F62" s="47"/>
      <c r="G62" s="47"/>
      <c r="H62" s="47"/>
      <c r="I62" s="47"/>
      <c r="J62" s="48"/>
      <c r="K62" s="48"/>
      <c r="L62" s="48"/>
      <c r="M62" s="55"/>
      <c r="N62" s="55"/>
      <c r="O62" s="55"/>
      <c r="P62" s="55"/>
      <c r="Q62" s="55"/>
      <c r="R62" s="55"/>
      <c r="S62" s="55"/>
      <c r="T62" s="55"/>
      <c r="U62" s="55"/>
      <c r="V62" s="55"/>
      <c r="W62" s="101"/>
      <c r="X62" s="1"/>
    </row>
    <row r="63" spans="1:31" customFormat="1" x14ac:dyDescent="0.3">
      <c r="A63" s="1"/>
      <c r="B63" s="9" t="str">
        <f>LNG!D14</f>
        <v>Flerbostadshus/Boende</v>
      </c>
      <c r="C63" s="47"/>
      <c r="D63" s="47"/>
      <c r="E63" s="47"/>
      <c r="F63" s="47"/>
      <c r="G63" s="47"/>
      <c r="H63" s="47"/>
      <c r="I63" s="47"/>
      <c r="J63" s="47"/>
      <c r="K63" s="47"/>
      <c r="L63" s="48"/>
      <c r="M63" s="55"/>
      <c r="N63" s="55"/>
      <c r="O63" s="55"/>
      <c r="P63" s="55"/>
      <c r="Q63" s="55"/>
      <c r="R63" s="55"/>
      <c r="S63" s="55"/>
      <c r="T63" s="55"/>
      <c r="U63" s="55"/>
      <c r="V63" s="55"/>
      <c r="W63" s="101"/>
      <c r="X63" s="1"/>
      <c r="AD63" s="20"/>
    </row>
    <row r="64" spans="1:31" customFormat="1" x14ac:dyDescent="0.3">
      <c r="A64" s="1"/>
      <c r="B64" s="9" t="str">
        <f>LNG!D15</f>
        <v>Laboratorium</v>
      </c>
      <c r="C64" s="47"/>
      <c r="D64" s="47"/>
      <c r="E64" s="47"/>
      <c r="F64" s="47"/>
      <c r="G64" s="47"/>
      <c r="H64" s="47"/>
      <c r="I64" s="47"/>
      <c r="J64" s="47"/>
      <c r="K64" s="47"/>
      <c r="L64" s="48"/>
      <c r="M64" s="55"/>
      <c r="N64" s="55"/>
      <c r="O64" s="55"/>
      <c r="P64" s="55"/>
      <c r="Q64" s="55"/>
      <c r="R64" s="55"/>
      <c r="S64" s="55"/>
      <c r="T64" s="55"/>
      <c r="U64" s="55"/>
      <c r="V64" s="55"/>
      <c r="W64" s="101"/>
      <c r="X64" s="1"/>
    </row>
    <row r="65" spans="1:30" customFormat="1" x14ac:dyDescent="0.3">
      <c r="A65" s="1"/>
      <c r="B65" s="9" t="str">
        <f>LNG!D16</f>
        <v>Restaurang/Matsal</v>
      </c>
      <c r="C65" s="47"/>
      <c r="D65" s="47"/>
      <c r="E65" s="47"/>
      <c r="F65" s="47"/>
      <c r="G65" s="47"/>
      <c r="H65" s="47"/>
      <c r="I65" s="47"/>
      <c r="J65" s="47"/>
      <c r="K65" s="47"/>
      <c r="L65" s="48"/>
      <c r="M65" s="55"/>
      <c r="N65" s="55"/>
      <c r="O65" s="55"/>
      <c r="P65" s="55"/>
      <c r="Q65" s="55"/>
      <c r="R65" s="55"/>
      <c r="S65" s="55"/>
      <c r="T65" s="55"/>
      <c r="U65" s="55"/>
      <c r="V65" s="55"/>
      <c r="W65" s="101"/>
      <c r="X65" s="1"/>
    </row>
    <row r="66" spans="1:30" customFormat="1" x14ac:dyDescent="0.3">
      <c r="A66" s="1"/>
      <c r="B66" s="9" t="str">
        <f>LNG!D17</f>
        <v>Hotellverksamhet</v>
      </c>
      <c r="C66" s="49"/>
      <c r="D66" s="48"/>
      <c r="E66" s="48"/>
      <c r="F66" s="48"/>
      <c r="G66" s="48"/>
      <c r="H66" s="49"/>
      <c r="I66" s="48"/>
      <c r="J66" s="48"/>
      <c r="K66" s="48"/>
      <c r="L66" s="48"/>
      <c r="M66" s="55"/>
      <c r="N66" s="57"/>
      <c r="O66" s="57"/>
      <c r="P66" s="57"/>
      <c r="Q66" s="57"/>
      <c r="R66" s="57"/>
      <c r="S66" s="57"/>
      <c r="T66" s="57"/>
      <c r="U66" s="55"/>
      <c r="V66" s="55"/>
      <c r="W66" s="101"/>
      <c r="X66" s="1"/>
    </row>
    <row r="67" spans="1:30" customFormat="1" x14ac:dyDescent="0.3">
      <c r="A67" s="1"/>
      <c r="B67" s="9" t="str">
        <f>LNG!D18</f>
        <v>Småhus</v>
      </c>
      <c r="C67" s="47"/>
      <c r="D67" s="47"/>
      <c r="E67" s="45"/>
      <c r="F67" s="45"/>
      <c r="G67" s="45"/>
      <c r="H67" s="45"/>
      <c r="I67" s="45"/>
      <c r="J67" s="47"/>
      <c r="K67" s="47"/>
      <c r="L67" s="48"/>
      <c r="M67" s="55"/>
      <c r="N67" s="55"/>
      <c r="O67" s="55"/>
      <c r="P67" s="55"/>
      <c r="Q67" s="55"/>
      <c r="R67" s="55"/>
      <c r="S67" s="55"/>
      <c r="T67" s="55"/>
      <c r="U67" s="55"/>
      <c r="V67" s="55"/>
      <c r="W67" s="101"/>
      <c r="X67" s="1"/>
      <c r="AD67" s="20"/>
    </row>
    <row r="68" spans="1:30" customFormat="1" x14ac:dyDescent="0.3">
      <c r="A68" s="1"/>
      <c r="B68" s="9" t="str">
        <f>LNG!D54</f>
        <v>Total BTA (m2)</v>
      </c>
      <c r="C68" s="50">
        <f>IF(C51&lt;&gt;"",SUM(C52:C67),"")</f>
        <v>0</v>
      </c>
      <c r="D68" s="50" t="str">
        <f t="shared" ref="D68:V68" si="1">IF(D51&lt;&gt;"",SUM(D52:D67),"")</f>
        <v/>
      </c>
      <c r="E68" s="50" t="str">
        <f t="shared" si="1"/>
        <v/>
      </c>
      <c r="F68" s="50" t="str">
        <f t="shared" si="1"/>
        <v/>
      </c>
      <c r="G68" s="50" t="str">
        <f t="shared" si="1"/>
        <v/>
      </c>
      <c r="H68" s="50" t="str">
        <f t="shared" si="1"/>
        <v/>
      </c>
      <c r="I68" s="50" t="str">
        <f t="shared" si="1"/>
        <v/>
      </c>
      <c r="J68" s="50" t="str">
        <f t="shared" si="1"/>
        <v/>
      </c>
      <c r="K68" s="50" t="str">
        <f t="shared" si="1"/>
        <v/>
      </c>
      <c r="L68" s="50" t="str">
        <f t="shared" si="1"/>
        <v/>
      </c>
      <c r="M68" s="58" t="str">
        <f t="shared" si="1"/>
        <v/>
      </c>
      <c r="N68" s="58" t="str">
        <f t="shared" si="1"/>
        <v/>
      </c>
      <c r="O68" s="58" t="str">
        <f t="shared" si="1"/>
        <v/>
      </c>
      <c r="P68" s="58" t="str">
        <f t="shared" si="1"/>
        <v/>
      </c>
      <c r="Q68" s="58" t="str">
        <f t="shared" si="1"/>
        <v/>
      </c>
      <c r="R68" s="58" t="str">
        <f t="shared" si="1"/>
        <v/>
      </c>
      <c r="S68" s="58" t="str">
        <f t="shared" si="1"/>
        <v/>
      </c>
      <c r="T68" s="58" t="str">
        <f t="shared" si="1"/>
        <v/>
      </c>
      <c r="U68" s="58" t="str">
        <f t="shared" si="1"/>
        <v/>
      </c>
      <c r="V68" s="58" t="str">
        <f t="shared" si="1"/>
        <v/>
      </c>
      <c r="W68" s="102"/>
      <c r="X68" s="1"/>
    </row>
    <row r="69" spans="1:30" customFormat="1" x14ac:dyDescent="0.3">
      <c r="A69" s="1"/>
      <c r="B69" s="9" t="str">
        <f>LNG!D55</f>
        <v>Balkongyta, utanpåliggande (ej takterasser) (m2)</v>
      </c>
      <c r="C69" s="51"/>
      <c r="D69" s="51"/>
      <c r="E69" s="52"/>
      <c r="F69" s="52"/>
      <c r="G69" s="52"/>
      <c r="H69" s="52"/>
      <c r="I69" s="52"/>
      <c r="J69" s="51"/>
      <c r="K69" s="51"/>
      <c r="L69" s="53"/>
      <c r="M69" s="54"/>
      <c r="N69" s="54"/>
      <c r="O69" s="54"/>
      <c r="P69" s="54"/>
      <c r="Q69" s="54"/>
      <c r="R69" s="54"/>
      <c r="S69" s="54"/>
      <c r="T69" s="54"/>
      <c r="U69" s="54"/>
      <c r="V69" s="54"/>
      <c r="W69" s="103"/>
      <c r="X69" s="1"/>
    </row>
    <row r="70" spans="1:30" customFormat="1" ht="13.5" customHeight="1" x14ac:dyDescent="0.3">
      <c r="A70" s="1"/>
      <c r="B70" s="9" t="str">
        <f>LNG!D56</f>
        <v>Antal trapphus per plan*</v>
      </c>
      <c r="C70" s="51"/>
      <c r="D70" s="51"/>
      <c r="E70" s="52"/>
      <c r="F70" s="52"/>
      <c r="G70" s="52"/>
      <c r="H70" s="52"/>
      <c r="I70" s="52"/>
      <c r="J70" s="51"/>
      <c r="K70" s="51"/>
      <c r="L70" s="53"/>
      <c r="M70" s="54"/>
      <c r="N70" s="54"/>
      <c r="O70" s="54"/>
      <c r="P70" s="54"/>
      <c r="Q70" s="54"/>
      <c r="R70" s="54"/>
      <c r="S70" s="54"/>
      <c r="T70" s="54"/>
      <c r="U70" s="54"/>
      <c r="V70" s="54"/>
      <c r="W70" s="103"/>
      <c r="X70" s="1"/>
    </row>
    <row r="71" spans="1:30" customFormat="1" x14ac:dyDescent="0.3">
      <c r="A71" s="1"/>
      <c r="B71" s="1"/>
      <c r="C71" s="1" t="str">
        <f>LNG!D57</f>
        <v>Om souterrängplan, fyll i trapphus för den souterrängdel där de är placerade, souterräng u.m./souterräng/souterräng o.m.</v>
      </c>
      <c r="D71" s="1"/>
      <c r="E71" s="1"/>
      <c r="F71" s="1"/>
      <c r="G71" s="1"/>
      <c r="H71" s="1"/>
      <c r="I71" s="1"/>
      <c r="J71" s="1"/>
      <c r="K71" s="1"/>
      <c r="L71" s="1"/>
      <c r="M71" s="1"/>
      <c r="N71" s="1"/>
      <c r="O71" s="1"/>
      <c r="P71" s="1"/>
      <c r="Q71" s="1"/>
      <c r="R71" s="1"/>
      <c r="S71" s="1"/>
      <c r="T71" s="1"/>
      <c r="U71" s="1"/>
      <c r="V71" s="1"/>
      <c r="W71" s="1"/>
      <c r="X71" s="1"/>
    </row>
    <row r="72" spans="1:30" customFormat="1" x14ac:dyDescent="0.3">
      <c r="A72" s="1"/>
      <c r="B72" s="1"/>
      <c r="C72" s="9"/>
      <c r="D72" s="9"/>
      <c r="E72" s="9"/>
      <c r="F72" s="9"/>
      <c r="G72" s="9"/>
      <c r="H72" s="9"/>
      <c r="I72" s="9"/>
      <c r="J72" s="9"/>
      <c r="K72" s="9"/>
      <c r="L72" s="9"/>
      <c r="M72" s="9"/>
      <c r="N72" s="9"/>
      <c r="O72" s="9"/>
      <c r="P72" s="9"/>
      <c r="Q72" s="9"/>
      <c r="R72" s="9"/>
      <c r="S72" s="9"/>
      <c r="T72" s="9"/>
      <c r="U72" s="9"/>
      <c r="V72" s="9"/>
      <c r="W72" s="9"/>
      <c r="X72" s="1"/>
    </row>
    <row r="73" spans="1:30" x14ac:dyDescent="0.3">
      <c r="C73" s="9"/>
      <c r="D73" s="9"/>
      <c r="E73" s="9"/>
      <c r="F73" s="9"/>
      <c r="G73" s="9"/>
      <c r="H73" s="9"/>
      <c r="I73" s="9"/>
      <c r="J73" s="9"/>
      <c r="K73" s="9"/>
      <c r="L73" s="9"/>
      <c r="M73" s="9"/>
      <c r="N73" s="9"/>
      <c r="O73" s="9"/>
      <c r="P73" s="9"/>
      <c r="Q73" s="9"/>
      <c r="R73" s="9"/>
      <c r="S73" s="9"/>
      <c r="T73" s="9"/>
      <c r="U73" s="9"/>
      <c r="V73" s="9"/>
      <c r="W73" s="9"/>
    </row>
    <row r="74" spans="1:30" x14ac:dyDescent="0.3">
      <c r="C74" s="9"/>
      <c r="D74" s="9"/>
      <c r="E74" s="9"/>
      <c r="F74" s="9"/>
      <c r="G74" s="9"/>
      <c r="H74" s="9"/>
      <c r="I74" s="9"/>
      <c r="J74" s="9"/>
      <c r="K74" s="9"/>
      <c r="L74" s="9"/>
      <c r="M74" s="9"/>
      <c r="N74" s="9"/>
      <c r="O74" s="9"/>
      <c r="P74" s="9"/>
      <c r="Q74" s="9"/>
      <c r="R74" s="9"/>
      <c r="S74" s="9"/>
      <c r="T74" s="9"/>
      <c r="U74" s="9"/>
      <c r="V74" s="9"/>
      <c r="W74" s="9"/>
    </row>
    <row r="75" spans="1:30" x14ac:dyDescent="0.3"/>
    <row r="76" spans="1:30" x14ac:dyDescent="0.3"/>
    <row r="77" spans="1:30" x14ac:dyDescent="0.3"/>
    <row r="78" spans="1:30" x14ac:dyDescent="0.3"/>
    <row r="79" spans="1:30" x14ac:dyDescent="0.3"/>
    <row r="80" spans="1:3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9" x14ac:dyDescent="0.3"/>
    <row r="100" x14ac:dyDescent="0.3"/>
    <row r="101" x14ac:dyDescent="0.3"/>
    <row r="103" x14ac:dyDescent="0.3"/>
    <row r="104" x14ac:dyDescent="0.3"/>
    <row r="105" x14ac:dyDescent="0.3"/>
    <row r="106" x14ac:dyDescent="0.3"/>
    <row r="107" x14ac:dyDescent="0.3"/>
    <row r="108" x14ac:dyDescent="0.3"/>
    <row r="115" ht="21.75" hidden="1" customHeight="1" x14ac:dyDescent="0.3"/>
    <row r="116" ht="35.25" hidden="1" customHeight="1" x14ac:dyDescent="0.3"/>
    <row r="117" ht="36" hidden="1" customHeight="1" x14ac:dyDescent="0.3"/>
    <row r="119" x14ac:dyDescent="0.3"/>
    <row r="120" x14ac:dyDescent="0.3"/>
    <row r="123" x14ac:dyDescent="0.3"/>
    <row r="124" x14ac:dyDescent="0.3"/>
    <row r="129" x14ac:dyDescent="0.3"/>
    <row r="132" x14ac:dyDescent="0.3"/>
    <row r="133" x14ac:dyDescent="0.3"/>
    <row r="134" x14ac:dyDescent="0.3"/>
    <row r="135" x14ac:dyDescent="0.3"/>
    <row r="136" x14ac:dyDescent="0.3"/>
    <row r="139" x14ac:dyDescent="0.3"/>
    <row r="140" x14ac:dyDescent="0.3"/>
    <row r="141" x14ac:dyDescent="0.3"/>
    <row r="142" x14ac:dyDescent="0.3"/>
    <row r="143" x14ac:dyDescent="0.3"/>
    <row r="144" x14ac:dyDescent="0.3"/>
    <row r="145" x14ac:dyDescent="0.3"/>
    <row r="146" x14ac:dyDescent="0.3"/>
    <row r="147" x14ac:dyDescent="0.3"/>
    <row r="148" ht="132" hidden="1" customHeight="1" x14ac:dyDescent="0.3"/>
    <row r="149" x14ac:dyDescent="0.3"/>
    <row r="150" x14ac:dyDescent="0.3"/>
    <row r="151" x14ac:dyDescent="0.3"/>
    <row r="152" x14ac:dyDescent="0.3"/>
    <row r="153" x14ac:dyDescent="0.3"/>
    <row r="154" x14ac:dyDescent="0.3"/>
    <row r="155" x14ac:dyDescent="0.3"/>
    <row r="156" x14ac:dyDescent="0.3"/>
    <row r="157" x14ac:dyDescent="0.3"/>
  </sheetData>
  <sheetProtection algorithmName="SHA-512" hashValue="kxqHZtHylc4cVduI2CZFuE9GQcnt+e86SOgjWkmPZf9QRpi+XROcqhCH4G4AMUZdVsiFkzrG9XJJfSvU3Hktmw==" saltValue="TSI0kawrC2xQSqHVG0MqKw==" spinCount="100000" sheet="1" objects="1" scenarios="1"/>
  <protectedRanges>
    <protectedRange sqref="D6" name="Område22"/>
    <protectedRange sqref="C3" name="Område20"/>
    <protectedRange sqref="L20" name="Område18"/>
    <protectedRange sqref="L10:L11" name="Område16"/>
    <protectedRange sqref="L6" name="Område13"/>
    <protectedRange sqref="L36" name="Område11"/>
    <protectedRange sqref="C65:W65" name="Område9"/>
    <protectedRange sqref="L17" name="Område7"/>
    <protectedRange sqref="C52:W67" name="Område3"/>
    <protectedRange sqref="L13:L15 L8 M51:R622 M27:M44 L27:L43 M45:R49" name="Område2"/>
    <protectedRange sqref="F6 H6 L6" name="Område1"/>
    <protectedRange sqref="L16" name="Område6"/>
    <protectedRange sqref="C70:W70" name="Område8"/>
    <protectedRange sqref="L42" name="Område2_2"/>
    <protectedRange sqref="L42" name="Område10"/>
    <protectedRange sqref="L43 M45:M47" name="Område12"/>
    <protectedRange sqref="L9" name="Område14"/>
    <protectedRange sqref="C69:W69" name="Område15"/>
    <protectedRange sqref="L19" name="Område17"/>
    <protectedRange sqref="L22:L26" name="Område19"/>
    <protectedRange sqref="O11:W18" name="Område3_1"/>
    <protectedRange sqref="L12" name="Område21"/>
  </protectedRanges>
  <mergeCells count="20">
    <mergeCell ref="B2:B14"/>
    <mergeCell ref="R2:R6"/>
    <mergeCell ref="F9:H9"/>
    <mergeCell ref="O9:O10"/>
    <mergeCell ref="P9:P10"/>
    <mergeCell ref="R9:R10"/>
    <mergeCell ref="V9:V10"/>
    <mergeCell ref="T10:U10"/>
    <mergeCell ref="T11:U11"/>
    <mergeCell ref="T12:U12"/>
    <mergeCell ref="C38:H46"/>
    <mergeCell ref="T14:U14"/>
    <mergeCell ref="T15:U15"/>
    <mergeCell ref="T16:U16"/>
    <mergeCell ref="T17:U17"/>
    <mergeCell ref="T18:U18"/>
    <mergeCell ref="I20:K21"/>
    <mergeCell ref="T13:U13"/>
    <mergeCell ref="S9:S10"/>
    <mergeCell ref="C34:H37"/>
  </mergeCells>
  <conditionalFormatting sqref="X52:X67 C52:W53 F67:W67 E70 C55:W63">
    <cfRule type="expression" dxfId="21" priority="11">
      <formula>C$51&lt;&gt;""</formula>
    </cfRule>
  </conditionalFormatting>
  <conditionalFormatting sqref="C67:D67">
    <cfRule type="expression" dxfId="20" priority="10">
      <formula>C$51&lt;&gt;""</formula>
    </cfRule>
  </conditionalFormatting>
  <conditionalFormatting sqref="C54:W54">
    <cfRule type="expression" dxfId="19" priority="9">
      <formula>C$51&lt;&gt;""</formula>
    </cfRule>
  </conditionalFormatting>
  <conditionalFormatting sqref="E67">
    <cfRule type="expression" dxfId="18" priority="8">
      <formula>E$51&lt;&gt;""</formula>
    </cfRule>
  </conditionalFormatting>
  <conditionalFormatting sqref="F70:W70">
    <cfRule type="expression" dxfId="17" priority="7">
      <formula>F$51&lt;&gt;""</formula>
    </cfRule>
  </conditionalFormatting>
  <conditionalFormatting sqref="C70:D70">
    <cfRule type="expression" dxfId="16" priority="6">
      <formula>C$51&lt;&gt;""</formula>
    </cfRule>
  </conditionalFormatting>
  <conditionalFormatting sqref="C65:W65">
    <cfRule type="expression" dxfId="15" priority="5">
      <formula>C$51&lt;&gt;""</formula>
    </cfRule>
  </conditionalFormatting>
  <conditionalFormatting sqref="E69">
    <cfRule type="expression" dxfId="14" priority="4">
      <formula>E$51&lt;&gt;""</formula>
    </cfRule>
  </conditionalFormatting>
  <conditionalFormatting sqref="F69:W69">
    <cfRule type="expression" dxfId="13" priority="3">
      <formula>F$51&lt;&gt;""</formula>
    </cfRule>
  </conditionalFormatting>
  <conditionalFormatting sqref="C69:D69">
    <cfRule type="expression" dxfId="12" priority="2">
      <formula>C$51&lt;&gt;""</formula>
    </cfRule>
  </conditionalFormatting>
  <conditionalFormatting sqref="C64:V64">
    <cfRule type="expression" dxfId="11" priority="1">
      <formula>C$51&lt;&gt;""</formula>
    </cfRule>
  </conditionalFormatting>
  <dataValidations count="1">
    <dataValidation type="whole" allowBlank="1" showInputMessage="1" showErrorMessage="1" errorTitle="Antal våningar" error="Antal källare- och souterrängvåningar ska vara mindre än eller lika med 4" sqref="L13:L14" xr:uid="{8421BAE9-C610-4004-813F-6BA988179F3B}">
      <formula1>0</formula1>
      <formula2>4</formula2>
    </dataValidation>
  </dataValidations>
  <printOptions verticalCentered="1"/>
  <pageMargins left="0.23622047244094491" right="0" top="0" bottom="0" header="0"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F80EBC67-51FF-43CC-AF50-B16D8F3A1551}">
          <x14:formula1>
            <xm:f>LNG!$D$95:$D$101</xm:f>
          </x14:formula1>
          <xm:sqref>L22 L24 L26 L29 L31</xm:sqref>
        </x14:dataValidation>
        <x14:dataValidation type="list" allowBlank="1" showInputMessage="1" showErrorMessage="1" xr:uid="{A2497A64-AD19-4CD8-AF6E-96D79E787F52}">
          <x14:formula1>
            <xm:f>LNG!$D$91:$D$94</xm:f>
          </x14:formula1>
          <xm:sqref>L38</xm:sqref>
        </x14:dataValidation>
        <x14:dataValidation type="list" allowBlank="1" showInputMessage="1" showErrorMessage="1" xr:uid="{8C33D662-DC7B-4E4E-BB2C-ABF0FE5AF871}">
          <x14:formula1>
            <xm:f>Listor!$K$2:$K$8</xm:f>
          </x14:formula1>
          <xm:sqref>L33</xm:sqref>
        </x14:dataValidation>
        <x14:dataValidation type="list" allowBlank="1" showInputMessage="1" showErrorMessage="1" xr:uid="{E9EE1CD1-76AB-44C3-95AE-95DD58AC9018}">
          <x14:formula1>
            <xm:f>LNG!$D$102:$D$109</xm:f>
          </x14:formula1>
          <xm:sqref>L10</xm:sqref>
        </x14:dataValidation>
        <x14:dataValidation type="list" allowBlank="1" showInputMessage="1" showErrorMessage="1" xr:uid="{07B0905A-4CAC-45F1-BB85-1EE6233E8B06}">
          <x14:formula1>
            <xm:f>LNG!$D$171:$D$172</xm:f>
          </x14:formula1>
          <xm:sqref>D6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744DA-3A1D-40AB-BAEA-D19599000B7B}">
  <sheetPr codeName="Blad10">
    <pageSetUpPr fitToPage="1"/>
  </sheetPr>
  <dimension ref="A1:AM157"/>
  <sheetViews>
    <sheetView zoomScale="70" zoomScaleNormal="70" workbookViewId="0">
      <selection activeCell="D6" sqref="D6"/>
    </sheetView>
  </sheetViews>
  <sheetFormatPr defaultColWidth="0" defaultRowHeight="14.4" customHeight="1" zeroHeight="1" x14ac:dyDescent="0.3"/>
  <cols>
    <col min="1" max="1" width="2.88671875" style="1" customWidth="1"/>
    <col min="2" max="2" width="42" style="1" customWidth="1"/>
    <col min="3" max="3" width="27.88671875" style="1" customWidth="1"/>
    <col min="4" max="7" width="19.109375" style="1" customWidth="1"/>
    <col min="8" max="8" width="22.109375" style="1" customWidth="1"/>
    <col min="9" max="9" width="26.33203125" style="1" customWidth="1"/>
    <col min="10" max="10" width="27.33203125" style="1" customWidth="1"/>
    <col min="11" max="11" width="26.33203125" style="1" customWidth="1"/>
    <col min="12" max="12" width="20.6640625" style="1" customWidth="1"/>
    <col min="13" max="13" width="23.109375" style="1" customWidth="1"/>
    <col min="14" max="14" width="19.109375" style="1" customWidth="1"/>
    <col min="15" max="18" width="22.88671875" style="1" customWidth="1"/>
    <col min="19" max="19" width="20.44140625" style="1" customWidth="1"/>
    <col min="20" max="21" width="20" style="1" customWidth="1"/>
    <col min="22" max="22" width="21.44140625" style="1" customWidth="1"/>
    <col min="23" max="23" width="13.109375" style="1" customWidth="1"/>
    <col min="24" max="24" width="3.88671875" style="1" customWidth="1"/>
    <col min="25" max="32" width="34.33203125" style="1" hidden="1" customWidth="1"/>
    <col min="33" max="39" width="8.6640625" style="1" hidden="1" customWidth="1"/>
    <col min="40" max="16384" width="34.33203125" style="1" hidden="1"/>
  </cols>
  <sheetData>
    <row r="1" spans="1:24" ht="10.5" customHeight="1" x14ac:dyDescent="0.3"/>
    <row r="2" spans="1:24" customFormat="1" ht="10.5" customHeight="1" x14ac:dyDescent="0.35">
      <c r="A2" s="1"/>
      <c r="B2" s="162"/>
      <c r="C2" s="27"/>
      <c r="D2" s="1"/>
      <c r="E2" s="1"/>
      <c r="F2" s="1"/>
      <c r="G2" s="1"/>
      <c r="H2" s="1"/>
      <c r="I2" s="1"/>
      <c r="J2" s="1"/>
      <c r="K2" s="1"/>
      <c r="L2" s="1"/>
      <c r="M2" s="1"/>
      <c r="N2" s="1"/>
      <c r="O2" s="1"/>
      <c r="P2" s="39"/>
      <c r="Q2" s="1"/>
      <c r="R2" s="165"/>
      <c r="S2" s="1"/>
      <c r="T2" s="1"/>
      <c r="U2" s="1"/>
      <c r="V2" s="1"/>
      <c r="W2" s="1"/>
      <c r="X2" s="1"/>
    </row>
    <row r="3" spans="1:24" customFormat="1" ht="17.399999999999999" customHeight="1" x14ac:dyDescent="0.3">
      <c r="A3" s="1"/>
      <c r="B3" s="162"/>
      <c r="C3" s="1"/>
      <c r="D3" s="1"/>
      <c r="E3" s="1"/>
      <c r="F3" s="1"/>
      <c r="G3" s="1"/>
      <c r="H3" s="1"/>
      <c r="I3" s="1"/>
      <c r="J3" s="1"/>
      <c r="K3" s="1"/>
      <c r="L3" s="1"/>
      <c r="M3" s="1"/>
      <c r="N3" s="1"/>
      <c r="O3" s="1"/>
      <c r="P3" s="39"/>
      <c r="Q3" s="1"/>
      <c r="R3" s="165"/>
      <c r="S3" s="1"/>
      <c r="T3" s="1"/>
      <c r="U3" s="1"/>
      <c r="V3" s="1"/>
      <c r="W3" s="1"/>
      <c r="X3" s="1"/>
    </row>
    <row r="4" spans="1:24" customFormat="1" ht="42" customHeight="1" x14ac:dyDescent="0.3">
      <c r="A4" s="1"/>
      <c r="B4" s="162"/>
      <c r="C4" s="71" t="str">
        <f>LNG!D167</f>
        <v>PROJEKTUPPGIFTER FÖR BERÄKNING AV BASELINE OCH GRÄNSVÄRDE FÖR NOLLCO2 PROJEKT</v>
      </c>
      <c r="D4" s="1"/>
      <c r="E4" s="1"/>
      <c r="F4" s="1"/>
      <c r="G4" s="1"/>
      <c r="H4" s="1"/>
      <c r="I4" s="1"/>
      <c r="J4" s="1"/>
      <c r="K4" s="1"/>
      <c r="L4" s="1"/>
      <c r="M4" s="1"/>
      <c r="N4" s="1"/>
      <c r="O4" s="1"/>
      <c r="P4" s="39"/>
      <c r="Q4" s="1"/>
      <c r="R4" s="165"/>
      <c r="S4" s="1"/>
      <c r="T4" s="1"/>
      <c r="U4" s="1"/>
      <c r="V4" s="1"/>
      <c r="W4" s="1"/>
      <c r="X4" s="1"/>
    </row>
    <row r="5" spans="1:24" customFormat="1" ht="42" customHeight="1" x14ac:dyDescent="0.3">
      <c r="A5" s="1"/>
      <c r="B5" s="162"/>
      <c r="C5" s="141"/>
      <c r="D5" s="1"/>
      <c r="E5" s="1"/>
      <c r="F5" s="1"/>
      <c r="G5" s="1"/>
      <c r="H5" s="1"/>
      <c r="I5" s="1"/>
      <c r="J5" s="1"/>
      <c r="K5" s="1"/>
      <c r="L5" s="1"/>
      <c r="M5" s="1"/>
      <c r="N5" s="1"/>
      <c r="O5" s="1"/>
      <c r="P5" s="39"/>
      <c r="Q5" s="1"/>
      <c r="R5" s="165"/>
      <c r="S5" s="1"/>
      <c r="T5" s="1"/>
      <c r="U5" s="1"/>
      <c r="V5" s="1"/>
      <c r="W5" s="1"/>
      <c r="X5" s="1"/>
    </row>
    <row r="6" spans="1:24" customFormat="1" x14ac:dyDescent="0.3">
      <c r="A6" s="1"/>
      <c r="B6" s="162"/>
      <c r="C6" s="9" t="str">
        <f>LNG!D170</f>
        <v>Inkludera i beräkning?</v>
      </c>
      <c r="D6" s="4" t="s">
        <v>51</v>
      </c>
      <c r="E6" s="3"/>
      <c r="F6" s="138"/>
      <c r="G6" s="3"/>
      <c r="H6" s="136"/>
      <c r="J6" s="1"/>
      <c r="K6" s="19" t="str">
        <f>LNG!D60</f>
        <v xml:space="preserve">Skattat antal brukare </v>
      </c>
      <c r="L6" s="14"/>
      <c r="M6" s="15" t="str">
        <f>LNG!D165</f>
        <v>(Om ej ifylld, så skattar baselinemodellen ett antal)</v>
      </c>
      <c r="N6" s="1"/>
      <c r="O6" s="1"/>
      <c r="P6" s="39"/>
      <c r="Q6" s="1"/>
      <c r="R6" s="165"/>
      <c r="S6" s="15"/>
      <c r="T6" s="15"/>
      <c r="U6" s="15"/>
      <c r="V6" s="15"/>
      <c r="W6" s="15"/>
      <c r="X6" s="1"/>
    </row>
    <row r="7" spans="1:24" customFormat="1" ht="15.75" customHeight="1" x14ac:dyDescent="0.3">
      <c r="A7" s="1"/>
      <c r="B7" s="162"/>
      <c r="C7" s="6"/>
      <c r="D7" s="6"/>
      <c r="E7" s="6"/>
      <c r="F7" s="1"/>
      <c r="G7" s="1"/>
      <c r="H7" s="1"/>
      <c r="I7" s="1"/>
      <c r="J7" s="1"/>
      <c r="K7" s="1"/>
      <c r="L7" s="1"/>
      <c r="M7" s="1"/>
      <c r="N7" s="1"/>
      <c r="O7" s="28"/>
      <c r="P7" s="28"/>
      <c r="Q7" s="29"/>
      <c r="R7" s="29"/>
      <c r="S7" s="15"/>
      <c r="T7" s="15"/>
      <c r="U7" s="15"/>
      <c r="V7" s="15"/>
      <c r="W7" s="15"/>
      <c r="X7" s="1"/>
    </row>
    <row r="8" spans="1:24" ht="21" x14ac:dyDescent="0.4">
      <c r="B8" s="162"/>
      <c r="K8" s="9" t="str">
        <f>LNG!D61</f>
        <v>Huskropp nummer</v>
      </c>
      <c r="L8" s="75">
        <v>4</v>
      </c>
      <c r="N8" s="98"/>
      <c r="O8" s="107"/>
      <c r="P8" s="98"/>
      <c r="Q8" s="98"/>
      <c r="R8" s="98"/>
      <c r="S8" s="98"/>
      <c r="T8" s="98"/>
      <c r="U8" s="98"/>
      <c r="V8" s="98"/>
      <c r="W8" s="98"/>
      <c r="X8" s="98"/>
    </row>
    <row r="9" spans="1:24" x14ac:dyDescent="0.3">
      <c r="B9" s="162"/>
      <c r="C9" s="7"/>
      <c r="D9" s="7"/>
      <c r="E9" s="8" t="str">
        <f>CONCATENATE(LNG!D24,L8," :")</f>
        <v>Huskropp no.4 :</v>
      </c>
      <c r="F9" s="168" t="str">
        <f>CONCATENATE(IF(LNG_1=LNG!B2,'CLC4'!AD22,IF(LNG_1=LNG!C2,'CLC4'!AE22,'CLC1'!AD22)),", ",IF(AND(L10&lt;&gt;LNG!B109,L10&lt;&gt;LNG!C109),CONCATENATE(L10," ",snittandel_2*100," % ",LNG!D26),LNG!D109))</f>
        <v>,  0 % snitt</v>
      </c>
      <c r="G9" s="168"/>
      <c r="H9" s="168"/>
      <c r="K9" s="9" t="str">
        <f>LNG!D62</f>
        <v>Antal likadana huskroppar, t.ex. radhus</v>
      </c>
      <c r="L9" s="4"/>
      <c r="N9" s="98"/>
      <c r="O9" s="172"/>
      <c r="P9" s="172"/>
      <c r="Q9" s="98"/>
      <c r="R9" s="172"/>
      <c r="S9" s="172"/>
      <c r="T9" s="98"/>
      <c r="U9" s="98"/>
      <c r="V9" s="172"/>
      <c r="W9" s="99"/>
      <c r="X9" s="98"/>
    </row>
    <row r="10" spans="1:24" x14ac:dyDescent="0.3">
      <c r="B10" s="162"/>
      <c r="C10" s="7"/>
      <c r="D10" s="7"/>
      <c r="E10" s="10"/>
      <c r="F10" s="10"/>
      <c r="G10" s="7"/>
      <c r="H10" s="7"/>
      <c r="K10" s="9" t="str">
        <f>LNG!D63</f>
        <v>Huskroppens snitt mot annan huskropp (ej för hallar)</v>
      </c>
      <c r="L10" s="14"/>
      <c r="N10" s="33"/>
      <c r="O10" s="172"/>
      <c r="P10" s="172"/>
      <c r="Q10" s="98"/>
      <c r="R10" s="172"/>
      <c r="S10" s="172"/>
      <c r="T10" s="173"/>
      <c r="U10" s="173"/>
      <c r="V10" s="172"/>
      <c r="W10" s="99"/>
      <c r="X10" s="105"/>
    </row>
    <row r="11" spans="1:24" ht="16.2" x14ac:dyDescent="0.3">
      <c r="B11" s="162"/>
      <c r="C11" s="7"/>
      <c r="D11" s="7"/>
      <c r="E11" s="10" t="str">
        <f>LNG!D27</f>
        <v>BTA (m2)</v>
      </c>
      <c r="F11" s="128">
        <f>'CLC4'!BTA</f>
        <v>0</v>
      </c>
      <c r="G11" s="12" t="s">
        <v>7</v>
      </c>
      <c r="H11" s="7"/>
      <c r="K11" s="9" t="str">
        <f>LNG!D64</f>
        <v>Andel av snitt, i procent, som gränsar mot annan huskropp</v>
      </c>
      <c r="L11" s="13"/>
      <c r="M11" s="11" t="s">
        <v>378</v>
      </c>
      <c r="N11" s="98"/>
      <c r="O11" s="28"/>
      <c r="P11" s="28"/>
      <c r="Q11" s="28"/>
      <c r="R11" s="29"/>
      <c r="S11" s="108"/>
      <c r="T11" s="174"/>
      <c r="U11" s="174"/>
      <c r="V11" s="29"/>
      <c r="W11" s="29"/>
      <c r="X11" s="29"/>
    </row>
    <row r="12" spans="1:24" ht="16.2" x14ac:dyDescent="0.3">
      <c r="B12" s="162"/>
      <c r="C12" s="7"/>
      <c r="D12" s="7"/>
      <c r="E12" s="10" t="str">
        <f>LNG!D28</f>
        <v>Ljus BTA (Ovan marknivå)</v>
      </c>
      <c r="F12" s="128">
        <f>'CLC4'!BTA_LJUS</f>
        <v>0</v>
      </c>
      <c r="G12" s="12" t="s">
        <v>9</v>
      </c>
      <c r="H12" s="7"/>
      <c r="K12" s="19" t="str">
        <f>LNG!D132</f>
        <v>Beskrivning av huskroppen, t.ex. mittradhus</v>
      </c>
      <c r="L12" s="14"/>
      <c r="N12" s="98"/>
      <c r="O12" s="28"/>
      <c r="P12" s="28"/>
      <c r="Q12" s="28"/>
      <c r="R12" s="29"/>
      <c r="S12" s="108"/>
      <c r="T12" s="174"/>
      <c r="U12" s="174"/>
      <c r="V12" s="29"/>
      <c r="W12" s="29"/>
      <c r="X12" s="29"/>
    </row>
    <row r="13" spans="1:24" ht="16.2" x14ac:dyDescent="0.3">
      <c r="B13" s="162"/>
      <c r="C13" s="7"/>
      <c r="D13" s="7"/>
      <c r="E13" s="10" t="str">
        <f>LNG!D29</f>
        <v>Mörk BTA (Under marknivå)</v>
      </c>
      <c r="F13" s="128">
        <f>'CLC4'!BTA_MÖRK</f>
        <v>0</v>
      </c>
      <c r="G13" s="12" t="s">
        <v>9</v>
      </c>
      <c r="H13" s="7"/>
      <c r="K13" s="9" t="str">
        <f>LNG!D65</f>
        <v>Antal våningar helt under marknivå</v>
      </c>
      <c r="L13" s="4"/>
      <c r="N13" s="98"/>
      <c r="O13" s="28"/>
      <c r="P13" s="28"/>
      <c r="Q13" s="28"/>
      <c r="R13" s="29"/>
      <c r="S13" s="108"/>
      <c r="T13" s="174"/>
      <c r="U13" s="174"/>
      <c r="V13" s="29"/>
      <c r="W13" s="29"/>
      <c r="X13" s="29"/>
    </row>
    <row r="14" spans="1:24" x14ac:dyDescent="0.3">
      <c r="B14" s="162"/>
      <c r="C14" s="7"/>
      <c r="D14" s="7"/>
      <c r="E14" s="7"/>
      <c r="F14" s="7"/>
      <c r="G14" s="7"/>
      <c r="H14" s="7"/>
      <c r="K14" s="9" t="str">
        <f>LNG!D66</f>
        <v>Antal souterrängvåningar, se illustration t.v.</v>
      </c>
      <c r="L14" s="4"/>
      <c r="N14" s="98"/>
      <c r="O14" s="28"/>
      <c r="P14" s="28"/>
      <c r="Q14" s="28"/>
      <c r="R14" s="29"/>
      <c r="S14" s="108"/>
      <c r="T14" s="174"/>
      <c r="U14" s="174"/>
      <c r="V14" s="29"/>
      <c r="W14" s="29"/>
      <c r="X14" s="29"/>
    </row>
    <row r="15" spans="1:24" x14ac:dyDescent="0.3">
      <c r="E15" s="3"/>
      <c r="F15" s="22"/>
      <c r="G15" s="23"/>
      <c r="K15" s="9" t="str">
        <f>LNG!D67</f>
        <v>Antal våningar över högsta marknivå</v>
      </c>
      <c r="L15" s="4"/>
      <c r="N15" s="98"/>
      <c r="O15" s="28"/>
      <c r="P15" s="28"/>
      <c r="Q15" s="28"/>
      <c r="R15" s="29"/>
      <c r="S15" s="108"/>
      <c r="T15" s="174"/>
      <c r="U15" s="174"/>
      <c r="V15" s="29"/>
      <c r="W15" s="29"/>
      <c r="X15" s="29"/>
    </row>
    <row r="16" spans="1:24" ht="18" customHeight="1" x14ac:dyDescent="0.3">
      <c r="E16" s="3"/>
      <c r="F16" s="22"/>
      <c r="G16" s="23"/>
      <c r="K16" s="9" t="str">
        <f>LNG!D68</f>
        <v>Antal personhissar</v>
      </c>
      <c r="L16" s="4"/>
      <c r="N16" s="98"/>
      <c r="O16" s="28"/>
      <c r="P16" s="28"/>
      <c r="Q16" s="28"/>
      <c r="R16" s="29"/>
      <c r="S16" s="108"/>
      <c r="T16" s="174"/>
      <c r="U16" s="174"/>
      <c r="V16" s="29"/>
      <c r="W16" s="29"/>
      <c r="X16" s="29"/>
    </row>
    <row r="17" spans="3:24" x14ac:dyDescent="0.3">
      <c r="C17" s="7"/>
      <c r="D17" s="7"/>
      <c r="E17" s="30"/>
      <c r="F17" s="31"/>
      <c r="G17" s="12"/>
      <c r="H17" s="7"/>
      <c r="K17" s="9" t="str">
        <f>LNG!D69</f>
        <v>Antal säng/lasthissar</v>
      </c>
      <c r="L17" s="4"/>
      <c r="N17" s="98"/>
      <c r="O17" s="28"/>
      <c r="P17" s="28"/>
      <c r="Q17" s="28"/>
      <c r="R17" s="29"/>
      <c r="S17" s="108"/>
      <c r="T17" s="174"/>
      <c r="U17" s="174"/>
      <c r="V17" s="29"/>
      <c r="W17" s="29"/>
      <c r="X17" s="29"/>
    </row>
    <row r="18" spans="3:24" x14ac:dyDescent="0.3">
      <c r="C18" s="7" t="str">
        <f>CONCATENATE("          ",LNG!D163)</f>
        <v xml:space="preserve">          GUIDE TILL SNITT OCH SOUTERRÄNG</v>
      </c>
      <c r="D18" s="7"/>
      <c r="E18" s="7"/>
      <c r="F18" s="7"/>
      <c r="G18" s="7"/>
      <c r="H18" s="7"/>
      <c r="N18" s="98"/>
      <c r="O18" s="28"/>
      <c r="P18" s="28"/>
      <c r="Q18" s="28"/>
      <c r="R18" s="29"/>
      <c r="S18" s="108"/>
      <c r="T18" s="174"/>
      <c r="U18" s="174"/>
      <c r="V18" s="29"/>
      <c r="W18" s="29"/>
      <c r="X18" s="29"/>
    </row>
    <row r="19" spans="3:24" x14ac:dyDescent="0.3">
      <c r="C19" s="7"/>
      <c r="D19" s="7"/>
      <c r="E19" s="7"/>
      <c r="F19" s="7"/>
      <c r="G19" s="7"/>
      <c r="H19" s="7"/>
      <c r="K19" s="9" t="str">
        <f>LNG!D70</f>
        <v>Takvinkel (0 om taksnitt)</v>
      </c>
      <c r="L19" s="4"/>
      <c r="M19" s="1" t="str">
        <f>LNG!D166</f>
        <v>grader</v>
      </c>
      <c r="N19" s="33"/>
      <c r="O19" s="100"/>
      <c r="P19" s="100"/>
      <c r="Q19" s="100"/>
      <c r="R19" s="109"/>
      <c r="S19" s="109"/>
      <c r="T19" s="110"/>
      <c r="U19" s="110"/>
      <c r="V19" s="100"/>
      <c r="W19" s="100"/>
      <c r="X19" s="100"/>
    </row>
    <row r="20" spans="3:24" ht="14.4" customHeight="1" x14ac:dyDescent="0.3">
      <c r="C20" s="7"/>
      <c r="D20" s="7"/>
      <c r="E20" s="7"/>
      <c r="F20" s="7"/>
      <c r="G20" s="7"/>
      <c r="H20" s="7"/>
      <c r="I20" s="167" t="str">
        <f>LNG!D71</f>
        <v>Taknockens höjd över högsta marknivå (småhus/förskola/hallbyggnad)</v>
      </c>
      <c r="J20" s="167"/>
      <c r="K20" s="167"/>
      <c r="L20" s="60"/>
      <c r="M20" s="1" t="s">
        <v>17</v>
      </c>
      <c r="N20" s="98"/>
      <c r="O20" s="98"/>
      <c r="P20" s="33"/>
      <c r="Q20" s="98"/>
      <c r="R20" s="106"/>
      <c r="S20" s="106"/>
      <c r="T20" s="106"/>
      <c r="U20" s="106"/>
      <c r="V20" s="106"/>
      <c r="W20" s="106"/>
      <c r="X20" s="106"/>
    </row>
    <row r="21" spans="3:24" ht="26.4" customHeight="1" x14ac:dyDescent="0.3">
      <c r="C21" s="7"/>
      <c r="D21" s="7"/>
      <c r="E21" s="7"/>
      <c r="F21" s="7"/>
      <c r="G21" s="7"/>
      <c r="H21" s="7"/>
      <c r="I21" s="167"/>
      <c r="J21" s="167"/>
      <c r="K21" s="167"/>
      <c r="N21" s="98"/>
      <c r="O21" s="98"/>
      <c r="P21" s="98"/>
      <c r="Q21" s="108"/>
      <c r="R21" s="98"/>
      <c r="S21" s="98"/>
      <c r="T21" s="98"/>
      <c r="U21" s="98"/>
      <c r="V21" s="98"/>
      <c r="W21" s="98"/>
      <c r="X21" s="98"/>
    </row>
    <row r="22" spans="3:24" x14ac:dyDescent="0.3">
      <c r="C22" s="7"/>
      <c r="D22" s="7"/>
      <c r="E22" s="7"/>
      <c r="F22" s="7"/>
      <c r="G22" s="7"/>
      <c r="H22" s="7"/>
      <c r="K22" s="33" t="str">
        <f>LNG!D72</f>
        <v>Fasadtyp 1 verksamhet/boende</v>
      </c>
      <c r="L22" s="14"/>
      <c r="N22" s="98"/>
      <c r="O22" s="98"/>
      <c r="P22" s="98"/>
      <c r="Q22" s="98"/>
      <c r="R22" s="98"/>
      <c r="S22" s="98"/>
      <c r="T22" s="98"/>
      <c r="U22" s="98"/>
      <c r="V22" s="98"/>
      <c r="W22" s="98"/>
      <c r="X22" s="98"/>
    </row>
    <row r="23" spans="3:24" x14ac:dyDescent="0.3">
      <c r="C23" s="7"/>
      <c r="D23" s="7"/>
      <c r="E23" s="7"/>
      <c r="F23" s="7"/>
      <c r="G23" s="7"/>
      <c r="H23" s="7"/>
      <c r="K23" s="33" t="str">
        <f>LNG!D73</f>
        <v>Fasadtyp 1:s andel av fasad</v>
      </c>
      <c r="L23" s="13"/>
      <c r="M23" s="1" t="s">
        <v>378</v>
      </c>
      <c r="N23" s="98"/>
      <c r="O23" s="98"/>
      <c r="P23" s="111"/>
      <c r="Q23" s="100"/>
      <c r="R23" s="106"/>
      <c r="S23" s="98"/>
      <c r="T23" s="98"/>
      <c r="U23" s="98"/>
      <c r="V23" s="98"/>
      <c r="W23" s="98"/>
      <c r="X23" s="98"/>
    </row>
    <row r="24" spans="3:24" x14ac:dyDescent="0.3">
      <c r="C24" s="7"/>
      <c r="D24" s="7"/>
      <c r="E24" s="7"/>
      <c r="F24" s="7"/>
      <c r="G24" s="7"/>
      <c r="H24" s="7"/>
      <c r="K24" s="33" t="str">
        <f>LNG!D74</f>
        <v>Fasadtyp 2 verksamhet/boende</v>
      </c>
      <c r="L24" s="14"/>
      <c r="N24" s="98"/>
      <c r="O24" s="98"/>
      <c r="P24" s="112"/>
      <c r="Q24" s="100"/>
      <c r="R24" s="113"/>
      <c r="S24" s="114"/>
      <c r="T24" s="98"/>
      <c r="U24" s="98"/>
      <c r="V24" s="98"/>
      <c r="W24" s="98"/>
      <c r="X24" s="98"/>
    </row>
    <row r="25" spans="3:24" x14ac:dyDescent="0.3">
      <c r="C25" s="7"/>
      <c r="D25" s="7"/>
      <c r="E25" s="7"/>
      <c r="F25" s="7"/>
      <c r="G25" s="7"/>
      <c r="H25" s="7"/>
      <c r="K25" s="33" t="str">
        <f>LNG!D75</f>
        <v>Fasadtyp 2:s andel av fasad</v>
      </c>
      <c r="L25" s="13"/>
      <c r="M25" s="1" t="s">
        <v>378</v>
      </c>
      <c r="N25" s="98"/>
      <c r="O25" s="98"/>
      <c r="P25" s="98"/>
      <c r="Q25" s="109"/>
      <c r="R25" s="98"/>
      <c r="S25" s="98"/>
      <c r="T25" s="98"/>
      <c r="U25" s="98"/>
      <c r="V25" s="98"/>
      <c r="W25" s="98"/>
      <c r="X25" s="98"/>
    </row>
    <row r="26" spans="3:24" x14ac:dyDescent="0.3">
      <c r="C26" s="7"/>
      <c r="D26" s="7"/>
      <c r="E26" s="7"/>
      <c r="F26" s="7"/>
      <c r="G26" s="7"/>
      <c r="H26" s="7"/>
      <c r="K26" s="33" t="str">
        <f>LNG!D76</f>
        <v>Fasadtyp 3 verksamhet/boende</v>
      </c>
      <c r="L26" s="14"/>
      <c r="N26" s="98"/>
      <c r="O26" s="98"/>
      <c r="P26" s="111"/>
      <c r="Q26" s="100"/>
      <c r="R26" s="106"/>
      <c r="S26" s="98"/>
      <c r="T26" s="98"/>
      <c r="U26" s="98"/>
      <c r="V26" s="98"/>
      <c r="W26" s="98"/>
      <c r="X26" s="98"/>
    </row>
    <row r="27" spans="3:24" x14ac:dyDescent="0.3">
      <c r="C27" s="7"/>
      <c r="D27" s="7"/>
      <c r="E27" s="7"/>
      <c r="F27" s="7"/>
      <c r="G27" s="7"/>
      <c r="H27" s="7"/>
      <c r="K27" s="33" t="str">
        <f>LNG!D77</f>
        <v>Fasadtyp 3:s andel av fasad</v>
      </c>
      <c r="L27" s="13"/>
      <c r="M27" s="1" t="s">
        <v>378</v>
      </c>
      <c r="N27" s="98"/>
      <c r="O27" s="98"/>
      <c r="P27" s="111"/>
      <c r="Q27" s="115"/>
      <c r="R27" s="98"/>
      <c r="S27" s="98"/>
      <c r="T27" s="98"/>
      <c r="U27" s="98"/>
      <c r="V27" s="98"/>
      <c r="W27" s="98"/>
      <c r="X27" s="98"/>
    </row>
    <row r="28" spans="3:24" x14ac:dyDescent="0.3">
      <c r="C28" s="7"/>
      <c r="D28" s="7"/>
      <c r="E28" s="7"/>
      <c r="F28" s="7"/>
      <c r="G28" s="7"/>
      <c r="H28" s="7"/>
      <c r="N28" s="98"/>
      <c r="O28" s="98"/>
      <c r="P28" s="98"/>
      <c r="Q28" s="109"/>
      <c r="R28" s="98"/>
      <c r="S28" s="98"/>
      <c r="T28" s="98"/>
      <c r="U28" s="98"/>
      <c r="V28" s="98"/>
      <c r="W28" s="98"/>
      <c r="X28" s="98"/>
    </row>
    <row r="29" spans="3:24" x14ac:dyDescent="0.3">
      <c r="C29" s="7"/>
      <c r="D29" s="7"/>
      <c r="E29" s="7"/>
      <c r="F29" s="7"/>
      <c r="G29" s="7"/>
      <c r="H29" s="7"/>
      <c r="K29" s="33" t="str">
        <f>LNG!D78</f>
        <v>Fasadtyp 1 garage ovan mark</v>
      </c>
      <c r="L29" s="14"/>
      <c r="N29" s="98"/>
      <c r="O29" s="98"/>
      <c r="P29" s="111"/>
      <c r="Q29" s="100"/>
      <c r="R29" s="106"/>
      <c r="S29" s="98"/>
      <c r="T29" s="98"/>
      <c r="U29" s="98"/>
      <c r="V29" s="98"/>
      <c r="W29" s="98"/>
      <c r="X29" s="98"/>
    </row>
    <row r="30" spans="3:24" x14ac:dyDescent="0.3">
      <c r="C30" s="7"/>
      <c r="D30" s="7"/>
      <c r="E30" s="10"/>
      <c r="F30" s="32"/>
      <c r="G30" s="12"/>
      <c r="H30" s="7"/>
      <c r="K30" s="33" t="str">
        <f>LNG!D79</f>
        <v>Fasadtyp 1:s andel av garagefasad</v>
      </c>
      <c r="L30" s="13"/>
      <c r="M30" s="1" t="s">
        <v>378</v>
      </c>
      <c r="N30" s="98"/>
      <c r="O30" s="98"/>
      <c r="P30" s="98"/>
      <c r="Q30" s="109"/>
      <c r="R30" s="98"/>
      <c r="S30" s="98"/>
      <c r="T30" s="98"/>
      <c r="U30" s="98"/>
      <c r="V30" s="98"/>
      <c r="W30" s="98"/>
      <c r="X30" s="98"/>
    </row>
    <row r="31" spans="3:24" x14ac:dyDescent="0.3">
      <c r="C31" s="7"/>
      <c r="D31" s="7"/>
      <c r="E31" s="10"/>
      <c r="F31" s="32"/>
      <c r="G31" s="12"/>
      <c r="H31" s="7"/>
      <c r="K31" s="33" t="str">
        <f>LNG!D80</f>
        <v>Fasadtyp 2 garage ovan mark</v>
      </c>
      <c r="L31" s="14"/>
      <c r="N31" s="98"/>
      <c r="O31" s="98"/>
      <c r="P31" s="111"/>
      <c r="Q31" s="100"/>
      <c r="R31" s="106"/>
      <c r="S31" s="98"/>
      <c r="T31" s="98"/>
      <c r="U31" s="98"/>
      <c r="V31" s="98"/>
      <c r="W31" s="98"/>
      <c r="X31" s="98"/>
    </row>
    <row r="32" spans="3:24" x14ac:dyDescent="0.3">
      <c r="C32" s="7"/>
      <c r="D32" s="7"/>
      <c r="E32" s="10"/>
      <c r="F32" s="32"/>
      <c r="G32" s="12"/>
      <c r="H32" s="7"/>
      <c r="K32" s="33" t="str">
        <f>LNG!D81</f>
        <v>Fasadtyp 2:s andel av garagefasad</v>
      </c>
      <c r="L32" s="13"/>
      <c r="M32" s="1" t="s">
        <v>378</v>
      </c>
      <c r="N32" s="98"/>
      <c r="O32" s="98"/>
      <c r="P32" s="111"/>
      <c r="Q32" s="100"/>
      <c r="R32" s="106"/>
      <c r="S32" s="98"/>
      <c r="T32" s="98"/>
      <c r="U32" s="98"/>
      <c r="V32" s="98"/>
      <c r="W32" s="98"/>
      <c r="X32" s="98"/>
    </row>
    <row r="33" spans="1:24" x14ac:dyDescent="0.3">
      <c r="C33" s="7"/>
      <c r="D33" s="7"/>
      <c r="E33" s="10"/>
      <c r="F33" s="32"/>
      <c r="G33" s="12"/>
      <c r="H33" s="7"/>
      <c r="K33" s="9"/>
      <c r="L33" s="9"/>
      <c r="N33" s="98"/>
      <c r="O33" s="98"/>
      <c r="P33" s="98"/>
      <c r="Q33" s="98"/>
      <c r="R33" s="98"/>
      <c r="S33" s="98"/>
      <c r="T33" s="98"/>
      <c r="U33" s="98"/>
      <c r="V33" s="98"/>
      <c r="W33" s="98"/>
      <c r="X33" s="98"/>
    </row>
    <row r="34" spans="1:24" ht="16.2" x14ac:dyDescent="0.3">
      <c r="C34" s="171" t="str">
        <f>LNG!D183</f>
        <v>Ett souterrängplan kan ha en del helt ovan mark, en del som har  50% procent ovan och 50% procent under mark, och en del som är helt under mark, se bild ovan.</v>
      </c>
      <c r="D34" s="171"/>
      <c r="E34" s="171"/>
      <c r="F34" s="171"/>
      <c r="G34" s="171"/>
      <c r="H34" s="171"/>
      <c r="J34"/>
      <c r="K34" s="33" t="str">
        <f>LNG!D82</f>
        <v>Utanpåliggande balkong/loftgångsyta totalt</v>
      </c>
      <c r="L34" s="64">
        <f>SUM(C69:V69)</f>
        <v>0</v>
      </c>
      <c r="M34" s="1" t="s">
        <v>9</v>
      </c>
    </row>
    <row r="35" spans="1:24" x14ac:dyDescent="0.3">
      <c r="C35" s="171"/>
      <c r="D35" s="171"/>
      <c r="E35" s="171"/>
      <c r="F35" s="171"/>
      <c r="G35" s="171"/>
      <c r="H35" s="171"/>
      <c r="K35" s="33" t="str">
        <f>LNG!D83</f>
        <v>Bottenplatta tjocklek betong</v>
      </c>
      <c r="L35" s="61"/>
      <c r="M35" s="1" t="s">
        <v>17</v>
      </c>
    </row>
    <row r="36" spans="1:24" x14ac:dyDescent="0.3">
      <c r="C36" s="171"/>
      <c r="D36" s="171"/>
      <c r="E36" s="171"/>
      <c r="F36" s="171"/>
      <c r="G36" s="171"/>
      <c r="H36" s="171"/>
      <c r="K36" s="33" t="str">
        <f>LNG!D84</f>
        <v>Armering i bottenplatta</v>
      </c>
      <c r="L36" s="62"/>
      <c r="M36" s="1" t="s">
        <v>26</v>
      </c>
    </row>
    <row r="37" spans="1:24" x14ac:dyDescent="0.3">
      <c r="C37" s="171"/>
      <c r="D37" s="171"/>
      <c r="E37" s="171"/>
      <c r="F37" s="171"/>
      <c r="G37" s="171"/>
      <c r="H37" s="171"/>
      <c r="K37" s="33" t="str">
        <f>LNG!D85</f>
        <v>Pålning mängd material</v>
      </c>
      <c r="L37" s="63"/>
      <c r="M37" s="36" t="s">
        <v>27</v>
      </c>
    </row>
    <row r="38" spans="1:24" customFormat="1" ht="15" customHeight="1" x14ac:dyDescent="0.3">
      <c r="A38" s="1"/>
      <c r="B38" s="1"/>
      <c r="C38" s="166"/>
      <c r="D38" s="166"/>
      <c r="E38" s="166"/>
      <c r="F38" s="166"/>
      <c r="G38" s="166"/>
      <c r="H38" s="166"/>
      <c r="I38" s="1"/>
      <c r="J38" s="1"/>
      <c r="K38" s="33" t="str">
        <f>LNG!D86</f>
        <v>Material pålar</v>
      </c>
      <c r="L38" s="14"/>
      <c r="M38" s="1"/>
      <c r="N38" s="1"/>
      <c r="O38" s="1"/>
      <c r="P38" s="1"/>
      <c r="Q38" s="1"/>
      <c r="R38" s="1"/>
      <c r="S38" s="1"/>
      <c r="T38" s="1"/>
      <c r="U38" s="1"/>
      <c r="V38" s="1"/>
      <c r="W38" s="1"/>
      <c r="X38" s="1"/>
    </row>
    <row r="39" spans="1:24" customFormat="1" x14ac:dyDescent="0.3">
      <c r="A39" s="1"/>
      <c r="B39" s="1"/>
      <c r="C39" s="166"/>
      <c r="D39" s="166"/>
      <c r="E39" s="166"/>
      <c r="F39" s="166"/>
      <c r="G39" s="166"/>
      <c r="H39" s="166"/>
      <c r="I39" s="9"/>
      <c r="J39" s="1"/>
      <c r="K39" s="33" t="str">
        <f>LNG!D87</f>
        <v>Stag och förankringar (stål)</v>
      </c>
      <c r="L39" s="14"/>
      <c r="M39" s="1" t="s">
        <v>27</v>
      </c>
      <c r="N39" s="1"/>
      <c r="O39" s="1"/>
      <c r="P39" s="1"/>
      <c r="Q39" s="1"/>
      <c r="R39" s="1"/>
      <c r="S39" s="1"/>
      <c r="T39" s="1"/>
      <c r="U39" s="1"/>
      <c r="V39" s="1"/>
      <c r="W39" s="1"/>
      <c r="X39" s="1"/>
    </row>
    <row r="40" spans="1:24" customFormat="1" ht="16.2" x14ac:dyDescent="0.3">
      <c r="A40" s="1"/>
      <c r="B40" s="1"/>
      <c r="C40" s="166"/>
      <c r="D40" s="166"/>
      <c r="E40" s="166"/>
      <c r="F40" s="166"/>
      <c r="G40" s="166"/>
      <c r="H40" s="166"/>
      <c r="I40" s="9"/>
      <c r="J40" s="1"/>
      <c r="K40" s="33" t="str">
        <f>LNG!D88</f>
        <v>Övrigt fundament betong, inkl. ev. betongsockel</v>
      </c>
      <c r="L40" s="62"/>
      <c r="M40" s="1" t="s">
        <v>29</v>
      </c>
      <c r="N40" s="1"/>
      <c r="O40" s="1"/>
      <c r="P40" s="3"/>
      <c r="Q40" s="24"/>
      <c r="R40" s="23"/>
      <c r="S40" s="1"/>
      <c r="T40" s="1"/>
      <c r="U40" s="1"/>
      <c r="V40" s="1"/>
      <c r="W40" s="1"/>
      <c r="X40" s="1"/>
    </row>
    <row r="41" spans="1:24" customFormat="1" x14ac:dyDescent="0.3">
      <c r="A41" s="1"/>
      <c r="B41" s="1"/>
      <c r="C41" s="166"/>
      <c r="D41" s="166"/>
      <c r="E41" s="166"/>
      <c r="F41" s="166"/>
      <c r="G41" s="166"/>
      <c r="H41" s="166"/>
      <c r="I41" s="9"/>
      <c r="J41" s="1"/>
      <c r="K41" s="1"/>
      <c r="L41" s="1"/>
      <c r="M41" s="1"/>
      <c r="N41" s="1"/>
      <c r="O41" s="1"/>
      <c r="P41" s="3"/>
      <c r="Q41" s="24"/>
      <c r="R41" s="23"/>
      <c r="S41" s="1"/>
      <c r="T41" s="1"/>
      <c r="U41" s="1"/>
      <c r="V41" s="1"/>
      <c r="W41" s="1"/>
      <c r="X41" s="1"/>
    </row>
    <row r="42" spans="1:24" customFormat="1" x14ac:dyDescent="0.3">
      <c r="A42" s="1"/>
      <c r="B42" s="1"/>
      <c r="C42" s="166"/>
      <c r="D42" s="166"/>
      <c r="E42" s="166"/>
      <c r="F42" s="166"/>
      <c r="G42" s="166"/>
      <c r="H42" s="166"/>
      <c r="I42" s="9"/>
      <c r="J42" s="1"/>
      <c r="K42" s="33" t="str">
        <f>LNG!D89</f>
        <v>Max antal samtida matgäster i verksamheten "restaurang/matsal"</v>
      </c>
      <c r="L42" s="37"/>
      <c r="M42" s="1"/>
      <c r="N42" s="1"/>
      <c r="O42" s="1"/>
      <c r="P42" s="3"/>
      <c r="Q42" s="24"/>
      <c r="R42" s="23"/>
      <c r="S42" s="1"/>
      <c r="T42" s="1"/>
      <c r="U42" s="1"/>
      <c r="V42" s="1"/>
      <c r="W42" s="1"/>
      <c r="X42" s="1"/>
    </row>
    <row r="43" spans="1:24" customFormat="1" x14ac:dyDescent="0.3">
      <c r="A43" s="1"/>
      <c r="B43" s="1"/>
      <c r="C43" s="166"/>
      <c r="D43" s="166"/>
      <c r="E43" s="166"/>
      <c r="F43" s="166"/>
      <c r="G43" s="166"/>
      <c r="H43" s="166"/>
      <c r="I43" s="9"/>
      <c r="J43" s="1"/>
      <c r="K43" s="33" t="str">
        <f>LNG!D90</f>
        <v>Fläktrum ovanpå tak (ej del av BTA)</v>
      </c>
      <c r="L43" s="4"/>
      <c r="M43" s="1"/>
      <c r="N43" s="1"/>
      <c r="O43" s="1"/>
      <c r="P43" s="3"/>
      <c r="Q43" s="24"/>
      <c r="R43" s="23"/>
      <c r="S43" s="1"/>
      <c r="T43" s="1"/>
      <c r="U43" s="1"/>
      <c r="V43" s="1"/>
      <c r="W43" s="1"/>
      <c r="X43" s="1"/>
    </row>
    <row r="44" spans="1:24" customFormat="1" x14ac:dyDescent="0.3">
      <c r="A44" s="1"/>
      <c r="B44" s="1"/>
      <c r="C44" s="166"/>
      <c r="D44" s="166"/>
      <c r="E44" s="166"/>
      <c r="F44" s="166"/>
      <c r="G44" s="166"/>
      <c r="H44" s="166"/>
      <c r="I44" s="9"/>
      <c r="J44" s="1"/>
      <c r="K44" s="1"/>
      <c r="L44" s="1"/>
      <c r="M44" s="1"/>
      <c r="N44" s="1"/>
      <c r="O44" s="1"/>
      <c r="P44" s="1"/>
      <c r="Q44" s="1"/>
      <c r="R44" s="1"/>
      <c r="S44" s="1"/>
      <c r="T44" s="1"/>
      <c r="U44" s="1"/>
      <c r="V44" s="1"/>
      <c r="W44" s="1"/>
      <c r="X44" s="1"/>
    </row>
    <row r="45" spans="1:24" customFormat="1" x14ac:dyDescent="0.3">
      <c r="A45" s="1"/>
      <c r="B45" s="1"/>
      <c r="C45" s="166"/>
      <c r="D45" s="166"/>
      <c r="E45" s="166"/>
      <c r="F45" s="166"/>
      <c r="G45" s="166"/>
      <c r="H45" s="166"/>
      <c r="I45" s="9"/>
      <c r="J45" s="1"/>
      <c r="K45" s="1"/>
      <c r="L45" s="33"/>
      <c r="M45" s="1"/>
      <c r="N45" s="1"/>
      <c r="O45" s="1"/>
      <c r="P45" s="1"/>
      <c r="Q45" s="1"/>
      <c r="R45" s="1"/>
      <c r="S45" s="1"/>
      <c r="T45" s="1"/>
      <c r="U45" s="1"/>
      <c r="V45" s="1"/>
      <c r="W45" s="1"/>
      <c r="X45" s="1"/>
    </row>
    <row r="46" spans="1:24" customFormat="1" ht="30" customHeight="1" x14ac:dyDescent="0.3">
      <c r="A46" s="1"/>
      <c r="B46" s="1"/>
      <c r="C46" s="166"/>
      <c r="D46" s="166"/>
      <c r="E46" s="166"/>
      <c r="F46" s="166"/>
      <c r="G46" s="166"/>
      <c r="H46" s="166"/>
      <c r="I46" s="9"/>
      <c r="J46" s="1"/>
      <c r="K46" s="1"/>
      <c r="L46" s="33"/>
      <c r="M46" s="1"/>
      <c r="N46" s="1"/>
      <c r="O46" s="1"/>
      <c r="P46" s="1"/>
      <c r="Q46" s="1"/>
      <c r="R46" s="1"/>
      <c r="S46" s="1"/>
      <c r="T46" s="1"/>
      <c r="U46" s="1"/>
      <c r="V46" s="1"/>
      <c r="W46" s="1"/>
      <c r="X46" s="1"/>
    </row>
    <row r="47" spans="1:24" customFormat="1" x14ac:dyDescent="0.3">
      <c r="A47" s="1"/>
      <c r="B47" s="1"/>
      <c r="C47" s="38"/>
      <c r="D47" s="38"/>
      <c r="E47" s="38"/>
      <c r="F47" s="38"/>
      <c r="G47" s="38"/>
      <c r="H47" s="38"/>
      <c r="I47" s="9"/>
      <c r="J47" s="1"/>
      <c r="K47" s="1"/>
      <c r="L47" s="33"/>
      <c r="M47" s="1"/>
      <c r="N47" s="1"/>
      <c r="O47" s="1"/>
      <c r="P47" s="1"/>
      <c r="Q47" s="1"/>
      <c r="R47" s="1"/>
      <c r="S47" s="1"/>
      <c r="T47" s="1"/>
      <c r="U47" s="1"/>
      <c r="V47" s="1"/>
      <c r="W47" s="1"/>
      <c r="X47" s="1"/>
    </row>
    <row r="48" spans="1:24" customFormat="1" x14ac:dyDescent="0.3">
      <c r="A48" s="1"/>
      <c r="B48" s="1"/>
      <c r="C48" s="1"/>
      <c r="D48" s="25"/>
      <c r="E48" s="3"/>
      <c r="F48" s="26"/>
      <c r="G48" s="26"/>
      <c r="H48" s="1"/>
      <c r="I48" s="1"/>
      <c r="J48" s="1"/>
      <c r="K48" s="1"/>
      <c r="L48" s="1"/>
      <c r="M48" s="1"/>
      <c r="N48" s="1"/>
      <c r="O48" s="1"/>
      <c r="P48" s="1"/>
      <c r="Q48" s="1"/>
      <c r="R48" s="1"/>
      <c r="S48" s="1"/>
      <c r="T48" s="1"/>
      <c r="U48" s="1"/>
      <c r="V48" s="1"/>
      <c r="W48" s="1"/>
      <c r="X48" s="1"/>
    </row>
    <row r="49" spans="1:31" customFormat="1" x14ac:dyDescent="0.3">
      <c r="A49" s="1"/>
      <c r="B49" s="1"/>
      <c r="C49" s="15" t="str">
        <f>LNG!D46</f>
        <v>BTA (m2) fördelad på typ av verksamhet/boende, U. M.= UNDER MARK, O. M. = OVAN MARK. Garage under mark och/eller över mark förs in i raden för garage. Verksamhetsplan ovan hallplan i hallbyggnad läggs in som plan ovan hallplanet. Ta bort BTA värden i grå fält nedan, de används inte för beräkning - men förvillar annars på utskrift.</v>
      </c>
      <c r="D49" s="16"/>
      <c r="E49" s="16"/>
      <c r="F49" s="16"/>
      <c r="G49" s="16"/>
      <c r="H49" s="1"/>
      <c r="I49" s="16"/>
      <c r="J49" s="16"/>
      <c r="K49" s="16"/>
      <c r="L49" s="16"/>
      <c r="M49" s="16"/>
      <c r="N49" s="16"/>
      <c r="O49" s="1"/>
      <c r="P49" s="1"/>
      <c r="Q49" s="1"/>
      <c r="R49" s="1"/>
      <c r="S49" s="1"/>
      <c r="T49" s="1"/>
      <c r="U49" s="1"/>
      <c r="V49" s="1"/>
      <c r="W49" s="1"/>
      <c r="X49" s="1"/>
    </row>
    <row r="50" spans="1:31" customFormat="1" x14ac:dyDescent="0.3">
      <c r="A50" s="1"/>
      <c r="B50" s="1"/>
      <c r="C50" s="15" t="str">
        <f>IF($L$13&gt;0,LNG!D47,IF($L$14&gt;0,LNG!D48,LNG!D51))</f>
        <v>MARKPLAN</v>
      </c>
      <c r="D50" s="15" t="str">
        <f>IF(D51&lt;&gt;"",IF(D51=0,LNG!$D$51,IF(D51&gt;0,LNG!$D$52,IF(D51&lt;0,IF(D51&gt;=-SOUTERRÄNG_VÅNINGAR,IF(C50=LNG!$D$48,LNG!$D$49,IF(C50=LNG!$D$49,LNG!$D$50,LNG!$D$48)),LNG!$D$47)))),"")</f>
        <v/>
      </c>
      <c r="E50" s="15" t="str">
        <f>IF(E51&lt;&gt;"",IF(E51=0,LNG!$D$51,IF(E51&gt;0,LNG!$D$52,IF(E51&lt;0,IF(E51&gt;=-SOUTERRÄNG_VÅNINGAR,IF(D50=LNG!$D$48,LNG!$D$49,IF(D50=LNG!$D$49,LNG!$D$50,LNG!$D$48)),LNG!$D$47)))),"")</f>
        <v/>
      </c>
      <c r="F50" s="15" t="str">
        <f>IF(F51&lt;&gt;"",IF(F51=0,LNG!$D$51,IF(F51&gt;0,LNG!$D$52,IF(F51&lt;0,IF(F51&gt;=-SOUTERRÄNG_VÅNINGAR,IF(E50=LNG!$D$48,LNG!$D$49,IF(E50=LNG!$D$49,LNG!$D$50,LNG!$D$48)),LNG!$D$47)))),"")</f>
        <v/>
      </c>
      <c r="G50" s="15" t="str">
        <f>IF(G51&lt;&gt;"",IF(G51=0,LNG!$D$51,IF(G51&gt;0,LNG!$D$52,IF(G51&lt;0,IF(G51&gt;=-SOUTERRÄNG_VÅNINGAR,IF(F50=LNG!$D$48,LNG!$D$49,IF(F50=LNG!$D$49,LNG!$D$50,LNG!$D$48)),LNG!$D$47)))),"")</f>
        <v/>
      </c>
      <c r="H50" s="15" t="str">
        <f>IF(H51&lt;&gt;"",IF(H51=0,LNG!$D$51,IF(H51&gt;0,LNG!$D$52,IF(H51&lt;0,IF(H51&gt;=-SOUTERRÄNG_VÅNINGAR,IF(G50=LNG!$D$48,LNG!$D$49,IF(G50=LNG!$D$49,LNG!$D$50,LNG!$D$48)),LNG!$D$47)))),"")</f>
        <v/>
      </c>
      <c r="I50" s="15" t="str">
        <f>IF(I51&lt;&gt;"",IF(I51=0,LNG!$D$51,IF(I51&gt;0,LNG!$D$52,IF(I51&lt;0,IF(I51&gt;=-SOUTERRÄNG_VÅNINGAR,IF(H50=LNG!$D$48,LNG!$D$49,IF(H50=LNG!$D$49,LNG!$D$50,LNG!$D$48)),LNG!$D$47)))),"")</f>
        <v/>
      </c>
      <c r="J50" s="15" t="str">
        <f>IF(J51&lt;&gt;"",IF(J51=0,LNG!$D$51,IF(J51&gt;0,LNG!$D$52,IF(J51&lt;0,IF(J51&gt;=-SOUTERRÄNG_VÅNINGAR,IF(I50=LNG!$D$48,LNG!$D$49,IF(I50=LNG!$D$49,LNG!$D$50,LNG!$D$48)),LNG!$D$47)))),"")</f>
        <v/>
      </c>
      <c r="K50" s="15" t="str">
        <f>IF(K51&lt;&gt;"",IF(K51=0,LNG!$D$51,IF(K51&gt;0,LNG!$D$52,IF(K51&lt;0,IF(K51&gt;=-SOUTERRÄNG_VÅNINGAR,IF(J50=LNG!$D$48,LNG!$D$49,IF(J50=LNG!$D$49,LNG!$D$50,LNG!$D$48)),LNG!$D$47)))),"")</f>
        <v/>
      </c>
      <c r="L50" s="15" t="str">
        <f>IF(L51&lt;&gt;"",IF(L51=0,LNG!$D$51,IF(L51&gt;0,LNG!$D$52,IF(L51&lt;0,IF(L51&gt;=-SOUTERRÄNG_VÅNINGAR,IF(K50=LNG!$D$48,LNG!$D$49,IF(K50=LNG!$D$49,LNG!$D$50,LNG!$D$48)),LNG!$D$47)))),"")</f>
        <v/>
      </c>
      <c r="M50" s="15" t="str">
        <f>IF(M51&lt;&gt;"",IF(M51=0,LNG!$D$51,IF(M51&gt;0,LNG!$D$52,IF(M51&lt;0,IF(M51&gt;=-SOUTERRÄNG_VÅNINGAR,IF(L50=LNG!$D$48,LNG!$D$49,IF(L50=LNG!$D$49,LNG!$D$50,LNG!$D$48)),LNG!$D$47)))),"")</f>
        <v/>
      </c>
      <c r="N50" s="15" t="str">
        <f>IF(N51&lt;&gt;"",IF(N51=0,LNG!$D$51,IF(N51&gt;0,LNG!$D$52,IF(N51&lt;0,IF(N51&gt;=-SOUTERRÄNG_VÅNINGAR,IF(M50=LNG!$D$48,LNG!$D$49,IF(M50=LNG!$D$49,LNG!$D$50,LNG!$D$48)),LNG!$D$47)))),"")</f>
        <v/>
      </c>
      <c r="O50" s="15" t="str">
        <f>IF(O51&lt;&gt;"",IF(O51=0,LNG!$D$51,IF(O51&gt;0,LNG!$D$52,IF(O51&lt;0,IF(O51&gt;=-SOUTERRÄNG_VÅNINGAR,IF(N50=LNG!$D$48,LNG!$D$49,IF(N50=LNG!$D$49,LNG!$D$50,LNG!$D$48)),LNG!$D$47)))),"")</f>
        <v/>
      </c>
      <c r="P50" s="15" t="str">
        <f>IF(P51&lt;&gt;"",IF(P51=0,LNG!$D$51,IF(P51&gt;0,LNG!$D$52,IF(P51&lt;0,IF(P51&gt;=-SOUTERRÄNG_VÅNINGAR,IF(O50=LNG!$D$48,LNG!$D$49,IF(O50=LNG!$D$49,LNG!$D$50,LNG!$D$48)),LNG!$D$47)))),"")</f>
        <v/>
      </c>
      <c r="Q50" s="15" t="str">
        <f>IF(Q51&lt;&gt;"",IF(Q51=0,LNG!$D$51,IF(Q51&gt;0,LNG!$D$52,IF(Q51&lt;0,IF(Q51&gt;=-SOUTERRÄNG_VÅNINGAR,IF(P50=LNG!$D$48,LNG!$D$49,IF(P50=LNG!$D$49,LNG!$D$50,LNG!$D$48)),LNG!$D$47)))),"")</f>
        <v/>
      </c>
      <c r="R50" s="15" t="str">
        <f>IF(R51&lt;&gt;"",IF(R51=0,LNG!$D$51,IF(R51&gt;0,LNG!$D$52,IF(R51&lt;0,IF(R51&gt;=-SOUTERRÄNG_VÅNINGAR,IF(Q50=LNG!$D$48,LNG!$D$49,IF(Q50=LNG!$D$49,LNG!$D$50,LNG!$D$48)),LNG!$D$47)))),"")</f>
        <v/>
      </c>
      <c r="S50" s="15" t="str">
        <f>IF(S51&lt;&gt;"",IF(S51=0,LNG!$D$51,IF(S51&gt;0,LNG!$D$52,IF(S51&lt;0,IF(S51&gt;=-SOUTERRÄNG_VÅNINGAR,IF(R50=LNG!$D$48,LNG!$D$49,IF(R50=LNG!$D$49,LNG!$D$50,LNG!$D$48)),LNG!$D$47)))),"")</f>
        <v/>
      </c>
      <c r="T50" s="15" t="str">
        <f>IF(T51&lt;&gt;"",IF(T51=0,LNG!$D$51,IF(T51&gt;0,LNG!$D$52,IF(T51&lt;0,IF(T51&gt;=-SOUTERRÄNG_VÅNINGAR,IF(S50=LNG!$D$48,LNG!$D$49,IF(S50=LNG!$D$49,LNG!$D$50,LNG!$D$48)),LNG!$D$47)))),"")</f>
        <v/>
      </c>
      <c r="U50" s="15" t="str">
        <f>IF(U51&lt;&gt;"",IF(U51=0,LNG!$D$51,IF(U51&gt;0,LNG!$D$52,IF(U51&lt;0,IF(U51&gt;=-SOUTERRÄNG_VÅNINGAR,IF(T50=LNG!$D$48,LNG!$D$49,IF(T50=LNG!$D$49,LNG!$D$50,LNG!$D$48)),LNG!$D$47)))),"")</f>
        <v/>
      </c>
      <c r="V50" s="15" t="str">
        <f>IF(V51&lt;&gt;"",IF(V51=0,LNG!$D$51,IF(V51&gt;0,LNG!$D$52,IF(V51&lt;0,IF(V51&gt;=-SOUTERRÄNG_VÅNINGAR,IF(U50=LNG!$D$48,LNG!$D$49,IF(U50=LNG!$D$49,LNG!$D$50,LNG!$D$48)),LNG!$D$47)))),"")</f>
        <v/>
      </c>
      <c r="W50" s="15"/>
      <c r="X50" s="1"/>
    </row>
    <row r="51" spans="1:31" customFormat="1" x14ac:dyDescent="0.3">
      <c r="A51" s="1"/>
      <c r="B51" s="73" t="str">
        <f>LNG!D53</f>
        <v>Våning</v>
      </c>
      <c r="C51" s="17">
        <f>-$L14-$L$13</f>
        <v>0</v>
      </c>
      <c r="D51" s="18" t="str">
        <f>IF(C51&lt;&gt;"",IF(C51+1&lt;=$L$15,IF(AND(C51&gt;=-$L$14,B51&lt;&gt;C51,C51&lt;0),C51,IF(C51+1&gt;=$L$15,"",C51+1)),""),"")</f>
        <v/>
      </c>
      <c r="E51" s="18" t="str">
        <f t="shared" ref="E51:V51" si="0">IF(D51&lt;&gt;"",IF(D51+1&lt;=$L$15,IF(AND(D51&gt;=-$L$14,B51&lt;&gt;D51,D51&lt;0),D51,IF(D51+1&gt;=$L$15,"",D51+1)),""),"")</f>
        <v/>
      </c>
      <c r="F51" s="18" t="str">
        <f t="shared" si="0"/>
        <v/>
      </c>
      <c r="G51" s="18" t="str">
        <f t="shared" si="0"/>
        <v/>
      </c>
      <c r="H51" s="18" t="str">
        <f t="shared" si="0"/>
        <v/>
      </c>
      <c r="I51" s="18" t="str">
        <f t="shared" si="0"/>
        <v/>
      </c>
      <c r="J51" s="18" t="str">
        <f t="shared" si="0"/>
        <v/>
      </c>
      <c r="K51" s="18" t="str">
        <f t="shared" si="0"/>
        <v/>
      </c>
      <c r="L51" s="18" t="str">
        <f t="shared" si="0"/>
        <v/>
      </c>
      <c r="M51" s="18" t="str">
        <f t="shared" si="0"/>
        <v/>
      </c>
      <c r="N51" s="18" t="str">
        <f t="shared" si="0"/>
        <v/>
      </c>
      <c r="O51" s="18" t="str">
        <f t="shared" si="0"/>
        <v/>
      </c>
      <c r="P51" s="18" t="str">
        <f t="shared" si="0"/>
        <v/>
      </c>
      <c r="Q51" s="18" t="str">
        <f t="shared" si="0"/>
        <v/>
      </c>
      <c r="R51" s="18" t="str">
        <f t="shared" si="0"/>
        <v/>
      </c>
      <c r="S51" s="18" t="str">
        <f t="shared" si="0"/>
        <v/>
      </c>
      <c r="T51" s="18" t="str">
        <f t="shared" si="0"/>
        <v/>
      </c>
      <c r="U51" s="18" t="str">
        <f t="shared" si="0"/>
        <v/>
      </c>
      <c r="V51" s="18" t="str">
        <f t="shared" si="0"/>
        <v/>
      </c>
      <c r="W51" s="97"/>
      <c r="X51" s="1"/>
      <c r="AD51" s="19"/>
      <c r="AE51" s="19"/>
    </row>
    <row r="52" spans="1:31" customFormat="1" x14ac:dyDescent="0.3">
      <c r="A52" s="1"/>
      <c r="B52" s="9" t="str">
        <f>LNG!D3</f>
        <v>Garage</v>
      </c>
      <c r="C52" s="44"/>
      <c r="D52" s="45"/>
      <c r="E52" s="45"/>
      <c r="F52" s="46"/>
      <c r="G52" s="47"/>
      <c r="H52" s="47"/>
      <c r="I52" s="47"/>
      <c r="J52" s="48"/>
      <c r="K52" s="48"/>
      <c r="L52" s="48"/>
      <c r="M52" s="55"/>
      <c r="N52" s="55"/>
      <c r="O52" s="55"/>
      <c r="P52" s="55"/>
      <c r="Q52" s="55"/>
      <c r="R52" s="55"/>
      <c r="S52" s="55"/>
      <c r="T52" s="55"/>
      <c r="U52" s="55"/>
      <c r="V52" s="55"/>
      <c r="W52" s="101"/>
      <c r="X52" s="1"/>
      <c r="AD52" s="20"/>
    </row>
    <row r="53" spans="1:31" customFormat="1" x14ac:dyDescent="0.3">
      <c r="A53" s="1"/>
      <c r="B53" s="9" t="str">
        <f>LNG!D4</f>
        <v>Industrihall</v>
      </c>
      <c r="C53" s="44"/>
      <c r="D53" s="45"/>
      <c r="E53" s="45"/>
      <c r="F53" s="46"/>
      <c r="G53" s="47"/>
      <c r="H53" s="47"/>
      <c r="I53" s="47"/>
      <c r="J53" s="48"/>
      <c r="K53" s="48"/>
      <c r="L53" s="48"/>
      <c r="M53" s="55"/>
      <c r="N53" s="55"/>
      <c r="O53" s="55"/>
      <c r="P53" s="55"/>
      <c r="Q53" s="55"/>
      <c r="R53" s="55"/>
      <c r="S53" s="55"/>
      <c r="T53" s="55"/>
      <c r="U53" s="55"/>
      <c r="V53" s="55"/>
      <c r="W53" s="101"/>
      <c r="X53" s="1"/>
    </row>
    <row r="54" spans="1:31" customFormat="1" x14ac:dyDescent="0.3">
      <c r="A54" s="1"/>
      <c r="B54" s="9" t="str">
        <f>LNG!D5</f>
        <v>Logistikhall</v>
      </c>
      <c r="C54" s="44"/>
      <c r="D54" s="45"/>
      <c r="E54" s="45"/>
      <c r="F54" s="46"/>
      <c r="G54" s="47"/>
      <c r="H54" s="47"/>
      <c r="I54" s="47"/>
      <c r="J54" s="48"/>
      <c r="K54" s="48"/>
      <c r="L54" s="48"/>
      <c r="M54" s="55"/>
      <c r="N54" s="55"/>
      <c r="O54" s="55"/>
      <c r="P54" s="55"/>
      <c r="Q54" s="55"/>
      <c r="R54" s="55"/>
      <c r="S54" s="55"/>
      <c r="T54" s="55"/>
      <c r="U54" s="55"/>
      <c r="V54" s="55"/>
      <c r="W54" s="101"/>
      <c r="X54" s="1"/>
    </row>
    <row r="55" spans="1:31" customFormat="1" x14ac:dyDescent="0.3">
      <c r="A55" s="1"/>
      <c r="B55" s="9" t="str">
        <f>LNG!D6</f>
        <v>Butikshall</v>
      </c>
      <c r="C55" s="44"/>
      <c r="D55" s="44"/>
      <c r="E55" s="45"/>
      <c r="F55" s="45"/>
      <c r="G55" s="47"/>
      <c r="H55" s="47"/>
      <c r="I55" s="47"/>
      <c r="J55" s="48"/>
      <c r="K55" s="48"/>
      <c r="L55" s="48"/>
      <c r="M55" s="55"/>
      <c r="N55" s="55"/>
      <c r="O55" s="55"/>
      <c r="P55" s="55"/>
      <c r="Q55" s="55"/>
      <c r="R55" s="55"/>
      <c r="S55" s="55"/>
      <c r="T55" s="55"/>
      <c r="U55" s="55"/>
      <c r="V55" s="55"/>
      <c r="W55" s="101"/>
      <c r="X55" s="1"/>
    </row>
    <row r="56" spans="1:31" customFormat="1" x14ac:dyDescent="0.3">
      <c r="A56" s="1"/>
      <c r="B56" s="9" t="str">
        <f>LNG!D7</f>
        <v>Idrottshall/gym</v>
      </c>
      <c r="C56" s="44"/>
      <c r="D56" s="44"/>
      <c r="E56" s="45"/>
      <c r="F56" s="45"/>
      <c r="G56" s="47"/>
      <c r="H56" s="47"/>
      <c r="I56" s="47"/>
      <c r="J56" s="48"/>
      <c r="K56" s="48"/>
      <c r="L56" s="48"/>
      <c r="M56" s="55"/>
      <c r="N56" s="55"/>
      <c r="O56" s="55"/>
      <c r="P56" s="55"/>
      <c r="Q56" s="55"/>
      <c r="R56" s="55"/>
      <c r="S56" s="55"/>
      <c r="T56" s="55"/>
      <c r="U56" s="55"/>
      <c r="V56" s="55"/>
      <c r="W56" s="101"/>
      <c r="X56" s="1"/>
    </row>
    <row r="57" spans="1:31" customFormat="1" x14ac:dyDescent="0.3">
      <c r="A57" s="1"/>
      <c r="B57" s="9" t="str">
        <f>LNG!D8</f>
        <v>Kontorsverksamhet</v>
      </c>
      <c r="C57" s="45"/>
      <c r="D57" s="45"/>
      <c r="E57" s="45"/>
      <c r="F57" s="45"/>
      <c r="G57" s="45"/>
      <c r="H57" s="45"/>
      <c r="I57" s="47"/>
      <c r="J57" s="47"/>
      <c r="K57" s="45"/>
      <c r="L57" s="45"/>
      <c r="M57" s="56"/>
      <c r="N57" s="55"/>
      <c r="O57" s="55"/>
      <c r="P57" s="55"/>
      <c r="Q57" s="55"/>
      <c r="R57" s="55"/>
      <c r="S57" s="55"/>
      <c r="T57" s="55"/>
      <c r="U57" s="55"/>
      <c r="V57" s="55"/>
      <c r="W57" s="101"/>
      <c r="X57" s="1"/>
    </row>
    <row r="58" spans="1:31" customFormat="1" x14ac:dyDescent="0.3">
      <c r="A58" s="1"/>
      <c r="B58" s="9" t="str">
        <f>LNG!D9</f>
        <v>Vård, typ familjeläkarmottagning</v>
      </c>
      <c r="C58" s="47"/>
      <c r="D58" s="47"/>
      <c r="E58" s="47"/>
      <c r="F58" s="47"/>
      <c r="G58" s="47"/>
      <c r="H58" s="47"/>
      <c r="I58" s="47"/>
      <c r="J58" s="48"/>
      <c r="K58" s="48"/>
      <c r="L58" s="48"/>
      <c r="M58" s="55"/>
      <c r="N58" s="55"/>
      <c r="O58" s="55"/>
      <c r="P58" s="55"/>
      <c r="Q58" s="55"/>
      <c r="R58" s="55"/>
      <c r="S58" s="55"/>
      <c r="T58" s="55"/>
      <c r="U58" s="55"/>
      <c r="V58" s="55"/>
      <c r="W58" s="101"/>
      <c r="X58" s="1"/>
    </row>
    <row r="59" spans="1:31" customFormat="1" x14ac:dyDescent="0.3">
      <c r="A59" s="1"/>
      <c r="B59" s="9" t="str">
        <f>LNG!D10</f>
        <v>Förskoleverksamhet</v>
      </c>
      <c r="C59" s="47"/>
      <c r="D59" s="47"/>
      <c r="E59" s="47"/>
      <c r="F59" s="47"/>
      <c r="G59" s="47"/>
      <c r="H59" s="47"/>
      <c r="I59" s="47"/>
      <c r="J59" s="48"/>
      <c r="K59" s="48"/>
      <c r="L59" s="48"/>
      <c r="M59" s="55"/>
      <c r="N59" s="55"/>
      <c r="O59" s="55"/>
      <c r="P59" s="55"/>
      <c r="Q59" s="55"/>
      <c r="R59" s="55"/>
      <c r="S59" s="55"/>
      <c r="T59" s="55"/>
      <c r="U59" s="55"/>
      <c r="V59" s="55"/>
      <c r="W59" s="101"/>
      <c r="X59" s="1"/>
    </row>
    <row r="60" spans="1:31" customFormat="1" x14ac:dyDescent="0.3">
      <c r="A60" s="1"/>
      <c r="B60" s="9" t="str">
        <f>LNG!D11</f>
        <v>Mindre affärslokaler</v>
      </c>
      <c r="C60" s="47"/>
      <c r="D60" s="47"/>
      <c r="E60" s="47"/>
      <c r="F60" s="47"/>
      <c r="G60" s="47"/>
      <c r="H60" s="47"/>
      <c r="I60" s="47"/>
      <c r="J60" s="48"/>
      <c r="K60" s="48"/>
      <c r="L60" s="48"/>
      <c r="M60" s="55"/>
      <c r="N60" s="55"/>
      <c r="O60" s="55"/>
      <c r="P60" s="55"/>
      <c r="Q60" s="55"/>
      <c r="R60" s="55"/>
      <c r="S60" s="55"/>
      <c r="T60" s="55"/>
      <c r="U60" s="55"/>
      <c r="V60" s="55"/>
      <c r="W60" s="101"/>
      <c r="X60" s="1"/>
    </row>
    <row r="61" spans="1:31" customFormat="1" x14ac:dyDescent="0.3">
      <c r="A61" s="1"/>
      <c r="B61" s="9" t="str">
        <f>LNG!D12</f>
        <v>Skola</v>
      </c>
      <c r="C61" s="47"/>
      <c r="D61" s="47"/>
      <c r="E61" s="45"/>
      <c r="F61" s="47"/>
      <c r="G61" s="47"/>
      <c r="H61" s="47"/>
      <c r="I61" s="47"/>
      <c r="J61" s="48"/>
      <c r="K61" s="48"/>
      <c r="L61" s="48"/>
      <c r="M61" s="55"/>
      <c r="N61" s="55"/>
      <c r="O61" s="55"/>
      <c r="P61" s="55"/>
      <c r="Q61" s="55"/>
      <c r="R61" s="55"/>
      <c r="S61" s="55"/>
      <c r="T61" s="55"/>
      <c r="U61" s="55"/>
      <c r="V61" s="55"/>
      <c r="W61" s="101"/>
      <c r="X61" s="1"/>
    </row>
    <row r="62" spans="1:31" customFormat="1" x14ac:dyDescent="0.3">
      <c r="A62" s="1"/>
      <c r="B62" s="9" t="str">
        <f>LNG!D13</f>
        <v>Äldreboende</v>
      </c>
      <c r="C62" s="47"/>
      <c r="D62" s="47"/>
      <c r="E62" s="47"/>
      <c r="F62" s="47"/>
      <c r="G62" s="47"/>
      <c r="H62" s="47"/>
      <c r="I62" s="47"/>
      <c r="J62" s="48"/>
      <c r="K62" s="48"/>
      <c r="L62" s="48"/>
      <c r="M62" s="55"/>
      <c r="N62" s="55"/>
      <c r="O62" s="55"/>
      <c r="P62" s="55"/>
      <c r="Q62" s="55"/>
      <c r="R62" s="55"/>
      <c r="S62" s="55"/>
      <c r="T62" s="55"/>
      <c r="U62" s="55"/>
      <c r="V62" s="55"/>
      <c r="W62" s="101"/>
      <c r="X62" s="1"/>
    </row>
    <row r="63" spans="1:31" customFormat="1" x14ac:dyDescent="0.3">
      <c r="A63" s="1"/>
      <c r="B63" s="9" t="str">
        <f>LNG!D14</f>
        <v>Flerbostadshus/Boende</v>
      </c>
      <c r="C63" s="47"/>
      <c r="D63" s="47"/>
      <c r="E63" s="47"/>
      <c r="F63" s="47"/>
      <c r="G63" s="47"/>
      <c r="H63" s="47"/>
      <c r="I63" s="47"/>
      <c r="J63" s="47"/>
      <c r="K63" s="47"/>
      <c r="L63" s="48"/>
      <c r="M63" s="55"/>
      <c r="N63" s="55"/>
      <c r="O63" s="55"/>
      <c r="P63" s="55"/>
      <c r="Q63" s="55"/>
      <c r="R63" s="55"/>
      <c r="S63" s="55"/>
      <c r="T63" s="55"/>
      <c r="U63" s="55"/>
      <c r="V63" s="55"/>
      <c r="W63" s="101"/>
      <c r="X63" s="1"/>
      <c r="AD63" s="20"/>
    </row>
    <row r="64" spans="1:31" customFormat="1" x14ac:dyDescent="0.3">
      <c r="A64" s="1"/>
      <c r="B64" s="9" t="str">
        <f>LNG!D15</f>
        <v>Laboratorium</v>
      </c>
      <c r="C64" s="47"/>
      <c r="D64" s="47"/>
      <c r="E64" s="47"/>
      <c r="F64" s="47"/>
      <c r="G64" s="47"/>
      <c r="H64" s="47"/>
      <c r="I64" s="47"/>
      <c r="J64" s="47"/>
      <c r="K64" s="47"/>
      <c r="L64" s="48"/>
      <c r="M64" s="55"/>
      <c r="N64" s="55"/>
      <c r="O64" s="55"/>
      <c r="P64" s="55"/>
      <c r="Q64" s="55"/>
      <c r="R64" s="55"/>
      <c r="S64" s="55"/>
      <c r="T64" s="55"/>
      <c r="U64" s="55"/>
      <c r="V64" s="55"/>
      <c r="W64" s="101"/>
      <c r="X64" s="1"/>
    </row>
    <row r="65" spans="1:30" customFormat="1" x14ac:dyDescent="0.3">
      <c r="A65" s="1"/>
      <c r="B65" s="9" t="str">
        <f>LNG!D16</f>
        <v>Restaurang/Matsal</v>
      </c>
      <c r="C65" s="47"/>
      <c r="D65" s="47"/>
      <c r="E65" s="47"/>
      <c r="F65" s="47"/>
      <c r="G65" s="47"/>
      <c r="H65" s="47"/>
      <c r="I65" s="47"/>
      <c r="J65" s="47"/>
      <c r="K65" s="47"/>
      <c r="L65" s="48"/>
      <c r="M65" s="55"/>
      <c r="N65" s="55"/>
      <c r="O65" s="55"/>
      <c r="P65" s="55"/>
      <c r="Q65" s="55"/>
      <c r="R65" s="55"/>
      <c r="S65" s="55"/>
      <c r="T65" s="55"/>
      <c r="U65" s="55"/>
      <c r="V65" s="55"/>
      <c r="W65" s="101"/>
      <c r="X65" s="1"/>
    </row>
    <row r="66" spans="1:30" customFormat="1" x14ac:dyDescent="0.3">
      <c r="A66" s="1"/>
      <c r="B66" s="9" t="str">
        <f>LNG!D17</f>
        <v>Hotellverksamhet</v>
      </c>
      <c r="C66" s="49"/>
      <c r="D66" s="48"/>
      <c r="E66" s="48"/>
      <c r="F66" s="48"/>
      <c r="G66" s="48"/>
      <c r="H66" s="49"/>
      <c r="I66" s="48"/>
      <c r="J66" s="48"/>
      <c r="K66" s="48"/>
      <c r="L66" s="48"/>
      <c r="M66" s="55"/>
      <c r="N66" s="57"/>
      <c r="O66" s="57"/>
      <c r="P66" s="57"/>
      <c r="Q66" s="57"/>
      <c r="R66" s="57"/>
      <c r="S66" s="57"/>
      <c r="T66" s="57"/>
      <c r="U66" s="55"/>
      <c r="V66" s="55"/>
      <c r="W66" s="101"/>
      <c r="X66" s="1"/>
    </row>
    <row r="67" spans="1:30" customFormat="1" x14ac:dyDescent="0.3">
      <c r="A67" s="1"/>
      <c r="B67" s="9" t="str">
        <f>LNG!D18</f>
        <v>Småhus</v>
      </c>
      <c r="C67" s="47"/>
      <c r="D67" s="47"/>
      <c r="E67" s="45"/>
      <c r="F67" s="45"/>
      <c r="G67" s="45"/>
      <c r="H67" s="45"/>
      <c r="I67" s="45"/>
      <c r="J67" s="47"/>
      <c r="K67" s="47"/>
      <c r="L67" s="48"/>
      <c r="M67" s="55"/>
      <c r="N67" s="55"/>
      <c r="O67" s="55"/>
      <c r="P67" s="55"/>
      <c r="Q67" s="55"/>
      <c r="R67" s="55"/>
      <c r="S67" s="55"/>
      <c r="T67" s="55"/>
      <c r="U67" s="55"/>
      <c r="V67" s="55"/>
      <c r="W67" s="101"/>
      <c r="X67" s="1"/>
      <c r="AD67" s="20"/>
    </row>
    <row r="68" spans="1:30" customFormat="1" x14ac:dyDescent="0.3">
      <c r="A68" s="1"/>
      <c r="B68" s="9" t="str">
        <f>LNG!D54</f>
        <v>Total BTA (m2)</v>
      </c>
      <c r="C68" s="50">
        <f>IF(C51&lt;&gt;"",SUM(C52:C67),"")</f>
        <v>0</v>
      </c>
      <c r="D68" s="50" t="str">
        <f t="shared" ref="D68:V68" si="1">IF(D51&lt;&gt;"",SUM(D52:D67),"")</f>
        <v/>
      </c>
      <c r="E68" s="50" t="str">
        <f t="shared" si="1"/>
        <v/>
      </c>
      <c r="F68" s="50" t="str">
        <f t="shared" si="1"/>
        <v/>
      </c>
      <c r="G68" s="50" t="str">
        <f t="shared" si="1"/>
        <v/>
      </c>
      <c r="H68" s="50" t="str">
        <f t="shared" si="1"/>
        <v/>
      </c>
      <c r="I68" s="50" t="str">
        <f t="shared" si="1"/>
        <v/>
      </c>
      <c r="J68" s="50" t="str">
        <f t="shared" si="1"/>
        <v/>
      </c>
      <c r="K68" s="50" t="str">
        <f t="shared" si="1"/>
        <v/>
      </c>
      <c r="L68" s="50" t="str">
        <f t="shared" si="1"/>
        <v/>
      </c>
      <c r="M68" s="58" t="str">
        <f t="shared" si="1"/>
        <v/>
      </c>
      <c r="N68" s="58" t="str">
        <f t="shared" si="1"/>
        <v/>
      </c>
      <c r="O68" s="58" t="str">
        <f t="shared" si="1"/>
        <v/>
      </c>
      <c r="P68" s="58" t="str">
        <f t="shared" si="1"/>
        <v/>
      </c>
      <c r="Q68" s="58" t="str">
        <f t="shared" si="1"/>
        <v/>
      </c>
      <c r="R68" s="58" t="str">
        <f t="shared" si="1"/>
        <v/>
      </c>
      <c r="S68" s="58" t="str">
        <f t="shared" si="1"/>
        <v/>
      </c>
      <c r="T68" s="58" t="str">
        <f t="shared" si="1"/>
        <v/>
      </c>
      <c r="U68" s="58" t="str">
        <f t="shared" si="1"/>
        <v/>
      </c>
      <c r="V68" s="58" t="str">
        <f t="shared" si="1"/>
        <v/>
      </c>
      <c r="W68" s="102"/>
      <c r="X68" s="1"/>
    </row>
    <row r="69" spans="1:30" customFormat="1" x14ac:dyDescent="0.3">
      <c r="A69" s="1"/>
      <c r="B69" s="9" t="str">
        <f>LNG!D55</f>
        <v>Balkongyta, utanpåliggande (ej takterasser) (m2)</v>
      </c>
      <c r="C69" s="51"/>
      <c r="D69" s="51"/>
      <c r="E69" s="52"/>
      <c r="F69" s="52"/>
      <c r="G69" s="52"/>
      <c r="H69" s="52"/>
      <c r="I69" s="52"/>
      <c r="J69" s="51"/>
      <c r="K69" s="51"/>
      <c r="L69" s="53"/>
      <c r="M69" s="54"/>
      <c r="N69" s="54"/>
      <c r="O69" s="54"/>
      <c r="P69" s="54"/>
      <c r="Q69" s="54"/>
      <c r="R69" s="54"/>
      <c r="S69" s="54"/>
      <c r="T69" s="54"/>
      <c r="U69" s="54"/>
      <c r="V69" s="54"/>
      <c r="W69" s="103"/>
      <c r="X69" s="1"/>
    </row>
    <row r="70" spans="1:30" customFormat="1" ht="13.5" customHeight="1" x14ac:dyDescent="0.3">
      <c r="A70" s="1"/>
      <c r="B70" s="9" t="str">
        <f>LNG!D56</f>
        <v>Antal trapphus per plan*</v>
      </c>
      <c r="C70" s="51"/>
      <c r="D70" s="51"/>
      <c r="E70" s="52"/>
      <c r="F70" s="52"/>
      <c r="G70" s="52"/>
      <c r="H70" s="52"/>
      <c r="I70" s="52"/>
      <c r="J70" s="51"/>
      <c r="K70" s="51"/>
      <c r="L70" s="53"/>
      <c r="M70" s="54"/>
      <c r="N70" s="54"/>
      <c r="O70" s="54"/>
      <c r="P70" s="54"/>
      <c r="Q70" s="54"/>
      <c r="R70" s="54"/>
      <c r="S70" s="54"/>
      <c r="T70" s="54"/>
      <c r="U70" s="54"/>
      <c r="V70" s="54"/>
      <c r="W70" s="103"/>
      <c r="X70" s="1"/>
    </row>
    <row r="71" spans="1:30" customFormat="1" x14ac:dyDescent="0.3">
      <c r="A71" s="1"/>
      <c r="B71" s="1"/>
      <c r="C71" s="1" t="str">
        <f>LNG!D57</f>
        <v>Om souterrängplan, fyll i trapphus för den souterrängdel där de är placerade, souterräng u.m./souterräng/souterräng o.m.</v>
      </c>
      <c r="D71" s="1"/>
      <c r="E71" s="1"/>
      <c r="F71" s="1"/>
      <c r="G71" s="1"/>
      <c r="H71" s="1"/>
      <c r="I71" s="1"/>
      <c r="J71" s="1"/>
      <c r="K71" s="1"/>
      <c r="L71" s="1"/>
      <c r="M71" s="1"/>
      <c r="N71" s="1"/>
      <c r="O71" s="1"/>
      <c r="P71" s="1"/>
      <c r="Q71" s="1"/>
      <c r="R71" s="1"/>
      <c r="S71" s="1"/>
      <c r="T71" s="1"/>
      <c r="U71" s="1"/>
      <c r="V71" s="1"/>
      <c r="W71" s="1"/>
      <c r="X71" s="1"/>
    </row>
    <row r="72" spans="1:30" customFormat="1" x14ac:dyDescent="0.3">
      <c r="A72" s="1"/>
      <c r="B72" s="1"/>
      <c r="C72" s="9"/>
      <c r="D72" s="9"/>
      <c r="E72" s="9"/>
      <c r="F72" s="9"/>
      <c r="G72" s="9"/>
      <c r="H72" s="9"/>
      <c r="I72" s="9"/>
      <c r="J72" s="9"/>
      <c r="K72" s="9"/>
      <c r="L72" s="9"/>
      <c r="M72" s="9"/>
      <c r="N72" s="9"/>
      <c r="O72" s="9"/>
      <c r="P72" s="9"/>
      <c r="Q72" s="9"/>
      <c r="R72" s="9"/>
      <c r="S72" s="9"/>
      <c r="T72" s="9"/>
      <c r="U72" s="9"/>
      <c r="V72" s="9"/>
      <c r="W72" s="9"/>
      <c r="X72" s="1"/>
    </row>
    <row r="73" spans="1:30" x14ac:dyDescent="0.3">
      <c r="C73" s="9"/>
      <c r="D73" s="9"/>
      <c r="E73" s="9"/>
      <c r="F73" s="9"/>
      <c r="G73" s="9"/>
      <c r="H73" s="9"/>
      <c r="I73" s="9"/>
      <c r="J73" s="9"/>
      <c r="K73" s="9"/>
      <c r="L73" s="9"/>
      <c r="M73" s="9"/>
      <c r="N73" s="9"/>
      <c r="O73" s="9"/>
      <c r="P73" s="9"/>
      <c r="Q73" s="9"/>
      <c r="R73" s="9"/>
      <c r="S73" s="9"/>
      <c r="T73" s="9"/>
      <c r="U73" s="9"/>
      <c r="V73" s="9"/>
      <c r="W73" s="9"/>
    </row>
    <row r="74" spans="1:30" x14ac:dyDescent="0.3">
      <c r="C74" s="9"/>
      <c r="D74" s="9"/>
      <c r="E74" s="9"/>
      <c r="F74" s="9"/>
      <c r="G74" s="9"/>
      <c r="H74" s="9"/>
      <c r="I74" s="9"/>
      <c r="J74" s="9"/>
      <c r="K74" s="9"/>
      <c r="L74" s="9"/>
      <c r="M74" s="9"/>
      <c r="N74" s="9"/>
      <c r="O74" s="9"/>
      <c r="P74" s="9"/>
      <c r="Q74" s="9"/>
      <c r="R74" s="9"/>
      <c r="S74" s="9"/>
      <c r="T74" s="9"/>
      <c r="U74" s="9"/>
      <c r="V74" s="9"/>
      <c r="W74" s="9"/>
    </row>
    <row r="75" spans="1:30" x14ac:dyDescent="0.3"/>
    <row r="76" spans="1:30" x14ac:dyDescent="0.3"/>
    <row r="77" spans="1:30" x14ac:dyDescent="0.3"/>
    <row r="78" spans="1:30" x14ac:dyDescent="0.3"/>
    <row r="79" spans="1:30" x14ac:dyDescent="0.3"/>
    <row r="80" spans="1:3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9" x14ac:dyDescent="0.3"/>
    <row r="100" x14ac:dyDescent="0.3"/>
    <row r="101" x14ac:dyDescent="0.3"/>
    <row r="103" x14ac:dyDescent="0.3"/>
    <row r="104" x14ac:dyDescent="0.3"/>
    <row r="105" x14ac:dyDescent="0.3"/>
    <row r="106" x14ac:dyDescent="0.3"/>
    <row r="107" x14ac:dyDescent="0.3"/>
    <row r="108" x14ac:dyDescent="0.3"/>
    <row r="115" ht="21.75" hidden="1" customHeight="1" x14ac:dyDescent="0.3"/>
    <row r="116" ht="35.25" hidden="1" customHeight="1" x14ac:dyDescent="0.3"/>
    <row r="117" ht="36" hidden="1" customHeight="1" x14ac:dyDescent="0.3"/>
    <row r="119" x14ac:dyDescent="0.3"/>
    <row r="120" x14ac:dyDescent="0.3"/>
    <row r="123" x14ac:dyDescent="0.3"/>
    <row r="124" x14ac:dyDescent="0.3"/>
    <row r="129" x14ac:dyDescent="0.3"/>
    <row r="132" x14ac:dyDescent="0.3"/>
    <row r="133" x14ac:dyDescent="0.3"/>
    <row r="134" x14ac:dyDescent="0.3"/>
    <row r="135" x14ac:dyDescent="0.3"/>
    <row r="136" x14ac:dyDescent="0.3"/>
    <row r="139" x14ac:dyDescent="0.3"/>
    <row r="140" x14ac:dyDescent="0.3"/>
    <row r="141" x14ac:dyDescent="0.3"/>
    <row r="142" x14ac:dyDescent="0.3"/>
    <row r="143" x14ac:dyDescent="0.3"/>
    <row r="144" x14ac:dyDescent="0.3"/>
    <row r="145" x14ac:dyDescent="0.3"/>
    <row r="146" x14ac:dyDescent="0.3"/>
    <row r="147" x14ac:dyDescent="0.3"/>
    <row r="148" ht="132" hidden="1" customHeight="1" x14ac:dyDescent="0.3"/>
    <row r="149" x14ac:dyDescent="0.3"/>
    <row r="150" x14ac:dyDescent="0.3"/>
    <row r="151" x14ac:dyDescent="0.3"/>
    <row r="152" x14ac:dyDescent="0.3"/>
    <row r="153" x14ac:dyDescent="0.3"/>
    <row r="154" x14ac:dyDescent="0.3"/>
    <row r="155" x14ac:dyDescent="0.3"/>
    <row r="156" x14ac:dyDescent="0.3"/>
    <row r="157" x14ac:dyDescent="0.3"/>
  </sheetData>
  <sheetProtection algorithmName="SHA-512" hashValue="Cq0tuUvOudtF4/poFX6KE3NMM8ZEWjxlxe2TnrYFAfE3MyXJZStefzTu4RjSAdC5V3AxN96aAWjCcWO2avNf6A==" saltValue="6ewEWycCgQor9AkOTO06Xg==" spinCount="100000" sheet="1" objects="1" scenarios="1"/>
  <protectedRanges>
    <protectedRange sqref="D6" name="Område22"/>
    <protectedRange sqref="C3" name="Område20"/>
    <protectedRange sqref="L20" name="Område18"/>
    <protectedRange sqref="L10:L11" name="Område16"/>
    <protectedRange sqref="L6" name="Område13"/>
    <protectedRange sqref="L36" name="Område11"/>
    <protectedRange sqref="C65:W65" name="Område9"/>
    <protectedRange sqref="L17" name="Område7"/>
    <protectedRange sqref="C52:W67" name="Område3"/>
    <protectedRange sqref="L13:L15 L8 M51:R622 M27:M44 L27:L43 M45:R49" name="Område2"/>
    <protectedRange sqref="F6 H6 L6" name="Område1"/>
    <protectedRange sqref="L16" name="Område6"/>
    <protectedRange sqref="C70:W70" name="Område8"/>
    <protectedRange sqref="L42" name="Område2_2"/>
    <protectedRange sqref="L42" name="Område10"/>
    <protectedRange sqref="L43 M45:M47" name="Område12"/>
    <protectedRange sqref="L9" name="Område14"/>
    <protectedRange sqref="C69:W69" name="Område15"/>
    <protectedRange sqref="L19" name="Område17"/>
    <protectedRange sqref="L22:L26" name="Område19"/>
    <protectedRange sqref="O11:W18" name="Område3_1"/>
    <protectedRange sqref="L12" name="Område21"/>
  </protectedRanges>
  <mergeCells count="20">
    <mergeCell ref="B2:B14"/>
    <mergeCell ref="R2:R6"/>
    <mergeCell ref="F9:H9"/>
    <mergeCell ref="O9:O10"/>
    <mergeCell ref="P9:P10"/>
    <mergeCell ref="R9:R10"/>
    <mergeCell ref="V9:V10"/>
    <mergeCell ref="T10:U10"/>
    <mergeCell ref="T11:U11"/>
    <mergeCell ref="T12:U12"/>
    <mergeCell ref="C38:H46"/>
    <mergeCell ref="T14:U14"/>
    <mergeCell ref="T15:U15"/>
    <mergeCell ref="T16:U16"/>
    <mergeCell ref="T17:U17"/>
    <mergeCell ref="T18:U18"/>
    <mergeCell ref="I20:K21"/>
    <mergeCell ref="T13:U13"/>
    <mergeCell ref="S9:S10"/>
    <mergeCell ref="C34:H37"/>
  </mergeCells>
  <conditionalFormatting sqref="X52:X67 C52:W53 F67:W67 E70 C55:W63">
    <cfRule type="expression" dxfId="10" priority="11">
      <formula>C$51&lt;&gt;""</formula>
    </cfRule>
  </conditionalFormatting>
  <conditionalFormatting sqref="C67:D67">
    <cfRule type="expression" dxfId="9" priority="10">
      <formula>C$51&lt;&gt;""</formula>
    </cfRule>
  </conditionalFormatting>
  <conditionalFormatting sqref="C54:W54">
    <cfRule type="expression" dxfId="8" priority="9">
      <formula>C$51&lt;&gt;""</formula>
    </cfRule>
  </conditionalFormatting>
  <conditionalFormatting sqref="E67">
    <cfRule type="expression" dxfId="7" priority="8">
      <formula>E$51&lt;&gt;""</formula>
    </cfRule>
  </conditionalFormatting>
  <conditionalFormatting sqref="F70:W70">
    <cfRule type="expression" dxfId="6" priority="7">
      <formula>F$51&lt;&gt;""</formula>
    </cfRule>
  </conditionalFormatting>
  <conditionalFormatting sqref="C70:D70">
    <cfRule type="expression" dxfId="5" priority="6">
      <formula>C$51&lt;&gt;""</formula>
    </cfRule>
  </conditionalFormatting>
  <conditionalFormatting sqref="C65:W65">
    <cfRule type="expression" dxfId="4" priority="5">
      <formula>C$51&lt;&gt;""</formula>
    </cfRule>
  </conditionalFormatting>
  <conditionalFormatting sqref="E69">
    <cfRule type="expression" dxfId="3" priority="4">
      <formula>E$51&lt;&gt;""</formula>
    </cfRule>
  </conditionalFormatting>
  <conditionalFormatting sqref="F69:W69">
    <cfRule type="expression" dxfId="2" priority="3">
      <formula>F$51&lt;&gt;""</formula>
    </cfRule>
  </conditionalFormatting>
  <conditionalFormatting sqref="C69:D69">
    <cfRule type="expression" dxfId="1" priority="2">
      <formula>C$51&lt;&gt;""</formula>
    </cfRule>
  </conditionalFormatting>
  <conditionalFormatting sqref="C64:V64">
    <cfRule type="expression" dxfId="0" priority="1">
      <formula>C$51&lt;&gt;""</formula>
    </cfRule>
  </conditionalFormatting>
  <dataValidations count="1">
    <dataValidation type="whole" allowBlank="1" showInputMessage="1" showErrorMessage="1" errorTitle="Antal våningar" error="Antal källare- och souterrängvåningar ska vara mindre än eller lika med 4" sqref="L13:L14" xr:uid="{AFF1501B-A8CE-416C-A58C-4AB73B9FFD7B}">
      <formula1>0</formula1>
      <formula2>4</formula2>
    </dataValidation>
  </dataValidations>
  <printOptions verticalCentered="1"/>
  <pageMargins left="0.23622047244094491" right="0" top="0" bottom="0" header="0"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1F22A910-B525-46D1-88C3-5FA6748E3C95}">
          <x14:formula1>
            <xm:f>LNG!$D$102:$D$109</xm:f>
          </x14:formula1>
          <xm:sqref>L10</xm:sqref>
        </x14:dataValidation>
        <x14:dataValidation type="list" allowBlank="1" showInputMessage="1" showErrorMessage="1" xr:uid="{AA690129-AE86-4AFA-9679-4304C1EBEA97}">
          <x14:formula1>
            <xm:f>Listor!$K$2:$K$8</xm:f>
          </x14:formula1>
          <xm:sqref>L33</xm:sqref>
        </x14:dataValidation>
        <x14:dataValidation type="list" allowBlank="1" showInputMessage="1" showErrorMessage="1" xr:uid="{30F53F60-1F31-44CE-9915-23D6D81B8193}">
          <x14:formula1>
            <xm:f>LNG!$D$91:$D$94</xm:f>
          </x14:formula1>
          <xm:sqref>L38</xm:sqref>
        </x14:dataValidation>
        <x14:dataValidation type="list" allowBlank="1" showInputMessage="1" showErrorMessage="1" xr:uid="{D3BDF945-8AE4-410A-97D7-0E187262D06C}">
          <x14:formula1>
            <xm:f>LNG!$D$95:$D$101</xm:f>
          </x14:formula1>
          <xm:sqref>L22 L24 L26 L29 L31</xm:sqref>
        </x14:dataValidation>
        <x14:dataValidation type="list" allowBlank="1" showInputMessage="1" showErrorMessage="1" xr:uid="{C2B2E70B-1E74-4489-81C9-4086F303E205}">
          <x14:formula1>
            <xm:f>LNG!$D$171:$D$172</xm:f>
          </x14:formula1>
          <xm:sqref>D6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88141-293F-4294-9DA8-DA81F49B7BC6}">
  <sheetPr codeName="Blad5"/>
  <dimension ref="A2:D183"/>
  <sheetViews>
    <sheetView topLeftCell="A112" workbookViewId="0">
      <selection activeCell="C133" sqref="C133"/>
    </sheetView>
  </sheetViews>
  <sheetFormatPr defaultRowHeight="14.4" x14ac:dyDescent="0.3"/>
  <cols>
    <col min="1" max="1" width="10.109375" customWidth="1"/>
    <col min="2" max="2" width="59.88671875" customWidth="1"/>
    <col min="3" max="3" width="64.5546875" customWidth="1"/>
    <col min="4" max="4" width="30.44140625" customWidth="1"/>
    <col min="5" max="6" width="16.44140625" customWidth="1"/>
    <col min="7" max="8" width="18.88671875" customWidth="1"/>
    <col min="9" max="9" width="14.5546875" customWidth="1"/>
  </cols>
  <sheetData>
    <row r="2" spans="1:4" x14ac:dyDescent="0.3">
      <c r="A2">
        <v>1</v>
      </c>
      <c r="B2" t="s">
        <v>338</v>
      </c>
      <c r="C2" t="s">
        <v>339</v>
      </c>
      <c r="D2" t="s">
        <v>109</v>
      </c>
    </row>
    <row r="3" spans="1:4" x14ac:dyDescent="0.3">
      <c r="A3">
        <v>2</v>
      </c>
      <c r="B3" t="s">
        <v>80</v>
      </c>
      <c r="C3" t="s">
        <v>80</v>
      </c>
      <c r="D3" t="str">
        <f t="shared" ref="D3:D22" si="0">IF(LNG_1=B$2,B3,IF(LNG_1=C$2,C3,B3))</f>
        <v>Garage</v>
      </c>
    </row>
    <row r="4" spans="1:4" x14ac:dyDescent="0.3">
      <c r="A4">
        <v>3</v>
      </c>
      <c r="B4" t="s">
        <v>47</v>
      </c>
      <c r="C4" t="s">
        <v>115</v>
      </c>
      <c r="D4" t="str">
        <f t="shared" si="0"/>
        <v>Industrihall</v>
      </c>
    </row>
    <row r="5" spans="1:4" x14ac:dyDescent="0.3">
      <c r="A5">
        <v>4</v>
      </c>
      <c r="B5" t="s">
        <v>81</v>
      </c>
      <c r="C5" t="s">
        <v>116</v>
      </c>
      <c r="D5" t="str">
        <f t="shared" si="0"/>
        <v>Logistikhall</v>
      </c>
    </row>
    <row r="6" spans="1:4" x14ac:dyDescent="0.3">
      <c r="A6">
        <v>5</v>
      </c>
      <c r="B6" t="s">
        <v>82</v>
      </c>
      <c r="C6" t="s">
        <v>117</v>
      </c>
      <c r="D6" t="str">
        <f t="shared" si="0"/>
        <v>Butikshall</v>
      </c>
    </row>
    <row r="7" spans="1:4" x14ac:dyDescent="0.3">
      <c r="A7">
        <v>6</v>
      </c>
      <c r="B7" t="s">
        <v>92</v>
      </c>
      <c r="C7" t="s">
        <v>118</v>
      </c>
      <c r="D7" t="str">
        <f t="shared" si="0"/>
        <v>Idrottshall/gym</v>
      </c>
    </row>
    <row r="8" spans="1:4" x14ac:dyDescent="0.3">
      <c r="A8">
        <v>7</v>
      </c>
      <c r="B8" t="s">
        <v>93</v>
      </c>
      <c r="C8" t="s">
        <v>119</v>
      </c>
      <c r="D8" t="str">
        <f t="shared" si="0"/>
        <v>Kontorsverksamhet</v>
      </c>
    </row>
    <row r="9" spans="1:4" x14ac:dyDescent="0.3">
      <c r="A9">
        <v>8</v>
      </c>
      <c r="B9" t="s">
        <v>83</v>
      </c>
      <c r="C9" t="s">
        <v>120</v>
      </c>
      <c r="D9" t="str">
        <f t="shared" si="0"/>
        <v>Vård, typ familjeläkarmottagning</v>
      </c>
    </row>
    <row r="10" spans="1:4" x14ac:dyDescent="0.3">
      <c r="A10">
        <v>9</v>
      </c>
      <c r="B10" t="s">
        <v>94</v>
      </c>
      <c r="C10" t="s">
        <v>121</v>
      </c>
      <c r="D10" t="str">
        <f t="shared" si="0"/>
        <v>Förskoleverksamhet</v>
      </c>
    </row>
    <row r="11" spans="1:4" x14ac:dyDescent="0.3">
      <c r="A11">
        <v>10</v>
      </c>
      <c r="B11" t="s">
        <v>122</v>
      </c>
      <c r="C11" t="s">
        <v>123</v>
      </c>
      <c r="D11" t="str">
        <f t="shared" si="0"/>
        <v>Mindre affärslokaler</v>
      </c>
    </row>
    <row r="12" spans="1:4" x14ac:dyDescent="0.3">
      <c r="A12">
        <v>11</v>
      </c>
      <c r="B12" t="s">
        <v>84</v>
      </c>
      <c r="C12" t="s">
        <v>124</v>
      </c>
      <c r="D12" t="str">
        <f t="shared" si="0"/>
        <v>Skola</v>
      </c>
    </row>
    <row r="13" spans="1:4" x14ac:dyDescent="0.3">
      <c r="A13">
        <v>12</v>
      </c>
      <c r="B13" t="s">
        <v>85</v>
      </c>
      <c r="C13" t="s">
        <v>125</v>
      </c>
      <c r="D13" t="str">
        <f t="shared" si="0"/>
        <v>Äldreboende</v>
      </c>
    </row>
    <row r="14" spans="1:4" x14ac:dyDescent="0.3">
      <c r="A14">
        <v>13</v>
      </c>
      <c r="B14" t="s">
        <v>96</v>
      </c>
      <c r="C14" t="s">
        <v>126</v>
      </c>
      <c r="D14" t="str">
        <f t="shared" si="0"/>
        <v>Flerbostadshus/Boende</v>
      </c>
    </row>
    <row r="15" spans="1:4" x14ac:dyDescent="0.3">
      <c r="A15">
        <v>14</v>
      </c>
      <c r="B15" t="s">
        <v>86</v>
      </c>
      <c r="C15" t="s">
        <v>127</v>
      </c>
      <c r="D15" t="str">
        <f t="shared" si="0"/>
        <v>Laboratorium</v>
      </c>
    </row>
    <row r="16" spans="1:4" x14ac:dyDescent="0.3">
      <c r="A16">
        <v>15</v>
      </c>
      <c r="B16" t="s">
        <v>97</v>
      </c>
      <c r="C16" t="s">
        <v>128</v>
      </c>
      <c r="D16" t="str">
        <f t="shared" si="0"/>
        <v>Restaurang/Matsal</v>
      </c>
    </row>
    <row r="17" spans="1:4" x14ac:dyDescent="0.3">
      <c r="A17">
        <v>16</v>
      </c>
      <c r="B17" t="s">
        <v>98</v>
      </c>
      <c r="C17" t="s">
        <v>129</v>
      </c>
      <c r="D17" t="str">
        <f t="shared" si="0"/>
        <v>Hotellverksamhet</v>
      </c>
    </row>
    <row r="18" spans="1:4" x14ac:dyDescent="0.3">
      <c r="A18">
        <v>17</v>
      </c>
      <c r="B18" t="s">
        <v>87</v>
      </c>
      <c r="C18" t="s">
        <v>130</v>
      </c>
      <c r="D18" t="str">
        <f t="shared" si="0"/>
        <v>Småhus</v>
      </c>
    </row>
    <row r="19" spans="1:4" ht="15.6" x14ac:dyDescent="0.35">
      <c r="A19">
        <v>18</v>
      </c>
      <c r="B19" t="s">
        <v>132</v>
      </c>
      <c r="C19" t="s">
        <v>133</v>
      </c>
      <c r="D19" t="str">
        <f t="shared" si="0"/>
        <v>BASELINE OCH GRÄNSVÄRDE FÖR NOLLCO2 PROJEKT</v>
      </c>
    </row>
    <row r="20" spans="1:4" x14ac:dyDescent="0.3">
      <c r="A20">
        <v>19</v>
      </c>
      <c r="B20" t="s">
        <v>0</v>
      </c>
      <c r="C20" t="s">
        <v>134</v>
      </c>
      <c r="D20" t="str">
        <f t="shared" si="0"/>
        <v xml:space="preserve">Projektets namn: </v>
      </c>
    </row>
    <row r="21" spans="1:4" x14ac:dyDescent="0.3">
      <c r="A21">
        <v>20</v>
      </c>
      <c r="B21" t="s">
        <v>1</v>
      </c>
      <c r="C21" t="s">
        <v>1</v>
      </c>
      <c r="D21" t="str">
        <f t="shared" si="0"/>
        <v xml:space="preserve">BGO ID: </v>
      </c>
    </row>
    <row r="22" spans="1:4" x14ac:dyDescent="0.3">
      <c r="A22">
        <v>21</v>
      </c>
      <c r="B22" t="s">
        <v>2</v>
      </c>
      <c r="C22" t="s">
        <v>135</v>
      </c>
      <c r="D22" t="str">
        <f t="shared" si="0"/>
        <v xml:space="preserve">Datum: </v>
      </c>
    </row>
    <row r="23" spans="1:4" ht="403.5" customHeight="1" x14ac:dyDescent="0.3">
      <c r="A23">
        <v>22</v>
      </c>
      <c r="D23" t="str">
        <f>IF(LNG_1=B$2,"LOGGA_SE",IF(LNG_1=C$2,"LOGGA_ENG","LOGGA_SE"))</f>
        <v>LOGGA_SE</v>
      </c>
    </row>
    <row r="24" spans="1:4" x14ac:dyDescent="0.3">
      <c r="A24">
        <v>23</v>
      </c>
      <c r="B24" t="s">
        <v>136</v>
      </c>
      <c r="C24" t="s">
        <v>137</v>
      </c>
      <c r="D24" t="str">
        <f t="shared" ref="D24:D55" si="1">IF(LNG_1=B$2,B24,IF(LNG_1=C$2,C24,B24))</f>
        <v>Huskropp no.</v>
      </c>
    </row>
    <row r="25" spans="1:4" x14ac:dyDescent="0.3">
      <c r="A25">
        <v>24</v>
      </c>
      <c r="B25" t="s">
        <v>138</v>
      </c>
      <c r="C25" t="s">
        <v>139</v>
      </c>
      <c r="D25" t="str">
        <f t="shared" si="1"/>
        <v>med</v>
      </c>
    </row>
    <row r="26" spans="1:4" x14ac:dyDescent="0.3">
      <c r="A26">
        <v>25</v>
      </c>
      <c r="B26" t="s">
        <v>140</v>
      </c>
      <c r="C26" t="s">
        <v>141</v>
      </c>
      <c r="D26" t="str">
        <f t="shared" si="1"/>
        <v>snitt</v>
      </c>
    </row>
    <row r="27" spans="1:4" x14ac:dyDescent="0.3">
      <c r="A27">
        <v>26</v>
      </c>
      <c r="B27" t="s">
        <v>281</v>
      </c>
      <c r="C27" t="s">
        <v>282</v>
      </c>
      <c r="D27" t="str">
        <f t="shared" si="1"/>
        <v>BTA (m2)</v>
      </c>
    </row>
    <row r="28" spans="1:4" x14ac:dyDescent="0.3">
      <c r="A28">
        <v>27</v>
      </c>
      <c r="B28" t="s">
        <v>8</v>
      </c>
      <c r="C28" t="s">
        <v>142</v>
      </c>
      <c r="D28" t="str">
        <f t="shared" si="1"/>
        <v>Ljus BTA (Ovan marknivå)</v>
      </c>
    </row>
    <row r="29" spans="1:4" x14ac:dyDescent="0.3">
      <c r="A29">
        <v>28</v>
      </c>
      <c r="B29" t="s">
        <v>11</v>
      </c>
      <c r="C29" t="s">
        <v>143</v>
      </c>
      <c r="D29" t="str">
        <f t="shared" si="1"/>
        <v>Mörk BTA (Under marknivå)</v>
      </c>
    </row>
    <row r="30" spans="1:4" x14ac:dyDescent="0.3">
      <c r="A30">
        <v>29</v>
      </c>
      <c r="B30" t="s">
        <v>144</v>
      </c>
      <c r="C30" t="s">
        <v>145</v>
      </c>
      <c r="D30" t="str">
        <f t="shared" si="1"/>
        <v>Total klimatpåverkan A1-A3</v>
      </c>
    </row>
    <row r="31" spans="1:4" x14ac:dyDescent="0.3">
      <c r="A31">
        <v>30</v>
      </c>
      <c r="B31" t="s">
        <v>146</v>
      </c>
      <c r="C31" t="s">
        <v>147</v>
      </c>
      <c r="D31" t="str">
        <f t="shared" si="1"/>
        <v>Klimatpåverkan A1-A3 ljus BTA</v>
      </c>
    </row>
    <row r="32" spans="1:4" x14ac:dyDescent="0.3">
      <c r="A32">
        <v>31</v>
      </c>
      <c r="B32" t="s">
        <v>148</v>
      </c>
      <c r="C32" t="s">
        <v>149</v>
      </c>
      <c r="D32" t="str">
        <f t="shared" si="1"/>
        <v>Klimatpåverkan A1-A3 mörk BTA i form av fundament, stag, sockel, pålning, bottenplatta</v>
      </c>
    </row>
    <row r="33" spans="1:4" x14ac:dyDescent="0.3">
      <c r="A33">
        <v>32</v>
      </c>
      <c r="B33" t="s">
        <v>150</v>
      </c>
      <c r="C33" t="s">
        <v>151</v>
      </c>
      <c r="D33" t="str">
        <f t="shared" si="1"/>
        <v>Klimatpåverkan A1-A3 av övrig mörk BTA</v>
      </c>
    </row>
    <row r="34" spans="1:4" x14ac:dyDescent="0.3">
      <c r="B34" t="s">
        <v>152</v>
      </c>
      <c r="C34" t="s">
        <v>153</v>
      </c>
      <c r="D34" t="str">
        <f t="shared" si="1"/>
        <v>Procentuell minskning av klimatpåverkan A1-A3 ljus BTA</v>
      </c>
    </row>
    <row r="35" spans="1:4" x14ac:dyDescent="0.3">
      <c r="B35" t="s">
        <v>154</v>
      </c>
      <c r="C35" t="s">
        <v>154</v>
      </c>
      <c r="D35" t="str">
        <f t="shared" si="1"/>
        <v>Baseline A1-A3</v>
      </c>
    </row>
    <row r="36" spans="1:4" x14ac:dyDescent="0.3">
      <c r="B36" t="s">
        <v>155</v>
      </c>
      <c r="C36" t="s">
        <v>156</v>
      </c>
      <c r="D36" t="str">
        <f t="shared" si="1"/>
        <v>Gränsvärde A1-A3</v>
      </c>
    </row>
    <row r="37" spans="1:4" x14ac:dyDescent="0.3">
      <c r="B37" t="s">
        <v>157</v>
      </c>
      <c r="C37" t="s">
        <v>158</v>
      </c>
      <c r="D37" t="str">
        <f t="shared" si="1"/>
        <v>Minskning A1-A3, absolut</v>
      </c>
    </row>
    <row r="38" spans="1:4" x14ac:dyDescent="0.3">
      <c r="B38" t="s">
        <v>159</v>
      </c>
      <c r="C38" t="s">
        <v>160</v>
      </c>
      <c r="D38" t="str">
        <f t="shared" si="1"/>
        <v>Minskning A1-A3, procentuell</v>
      </c>
    </row>
    <row r="39" spans="1:4" x14ac:dyDescent="0.3">
      <c r="B39" t="s">
        <v>161</v>
      </c>
      <c r="C39" t="s">
        <v>162</v>
      </c>
      <c r="D39" t="str">
        <f t="shared" si="1"/>
        <v>Byggnadens  vikt per m2 BTA</v>
      </c>
    </row>
    <row r="40" spans="1:4" x14ac:dyDescent="0.3">
      <c r="B40" t="s">
        <v>163</v>
      </c>
      <c r="C40" t="s">
        <v>164</v>
      </c>
      <c r="D40" t="str">
        <f t="shared" si="1"/>
        <v>Antal samtida brukare som mest</v>
      </c>
    </row>
    <row r="41" spans="1:4" x14ac:dyDescent="0.3">
      <c r="B41" t="s">
        <v>165</v>
      </c>
      <c r="C41" t="s">
        <v>166</v>
      </c>
      <c r="D41" t="str">
        <f t="shared" si="1"/>
        <v>Total klimatpåverkan A1-A3 per brukare</v>
      </c>
    </row>
    <row r="42" spans="1:4" ht="16.8" x14ac:dyDescent="0.35">
      <c r="B42" t="s">
        <v>167</v>
      </c>
      <c r="C42" t="s">
        <v>168</v>
      </c>
      <c r="D42" t="str">
        <f t="shared" si="1"/>
        <v>kgCO2e/m2 BTA</v>
      </c>
    </row>
    <row r="43" spans="1:4" ht="16.2" x14ac:dyDescent="0.3">
      <c r="B43" t="s">
        <v>169</v>
      </c>
      <c r="C43" t="s">
        <v>170</v>
      </c>
      <c r="D43" t="str">
        <f t="shared" si="1"/>
        <v>kg/m2 BTA</v>
      </c>
    </row>
    <row r="44" spans="1:4" x14ac:dyDescent="0.3">
      <c r="B44" t="s">
        <v>171</v>
      </c>
      <c r="C44" t="s">
        <v>172</v>
      </c>
      <c r="D44" t="str">
        <f t="shared" si="1"/>
        <v>tCO2e / brukare</v>
      </c>
    </row>
    <row r="45" spans="1:4" ht="288" x14ac:dyDescent="0.3">
      <c r="B45" s="65" t="s">
        <v>370</v>
      </c>
      <c r="C45" s="65" t="s">
        <v>371</v>
      </c>
      <c r="D45" s="65" t="str">
        <f t="shared" si="1"/>
        <v>Om matsal/restaurangdel är utformad som en avgränsad del anges den som egen huskropp intill angränsande huskropp. 
Om matsal/restaurang ingår i verksamheten anges den som en restaurangverksamhetsyta inuti verksamhetens huskropp. 
Idrottshall i en skola anges alltid som fristående byggnad. 
Samtliga hallbyggnader anges som fristående. Viktigt att ange hallbyggnadens taknockshöjd. 
Gym som är integrerat med annan verksamhet anges som en del av en blandverksamhet.</v>
      </c>
    </row>
    <row r="46" spans="1:4" x14ac:dyDescent="0.3">
      <c r="B46" t="s">
        <v>173</v>
      </c>
      <c r="C46" t="s">
        <v>174</v>
      </c>
      <c r="D46" t="str">
        <f t="shared" si="1"/>
        <v>BTA (m2) fördelad på typ av verksamhet/boende, U. M.= UNDER MARK, O. M. = OVAN MARK. Garage under mark och/eller över mark förs in i raden för garage. Verksamhetsplan ovan hallplan i hallbyggnad läggs in som plan ovan hallplanet. Ta bort BTA värden i grå fält nedan, de används inte för beräkning - men förvillar annars på utskrift.</v>
      </c>
    </row>
    <row r="47" spans="1:4" x14ac:dyDescent="0.3">
      <c r="B47" t="s">
        <v>175</v>
      </c>
      <c r="C47" t="s">
        <v>176</v>
      </c>
      <c r="D47" t="str">
        <f t="shared" si="1"/>
        <v>U. M.</v>
      </c>
    </row>
    <row r="48" spans="1:4" x14ac:dyDescent="0.3">
      <c r="B48" t="s">
        <v>177</v>
      </c>
      <c r="C48" t="s">
        <v>178</v>
      </c>
      <c r="D48" t="str">
        <f t="shared" si="1"/>
        <v>SOUTERRÄNG U. M.</v>
      </c>
    </row>
    <row r="49" spans="2:4" x14ac:dyDescent="0.3">
      <c r="B49" t="s">
        <v>179</v>
      </c>
      <c r="C49" t="s">
        <v>180</v>
      </c>
      <c r="D49" t="str">
        <f t="shared" si="1"/>
        <v>SOUTERRÄNG</v>
      </c>
    </row>
    <row r="50" spans="2:4" x14ac:dyDescent="0.3">
      <c r="B50" t="s">
        <v>181</v>
      </c>
      <c r="C50" t="s">
        <v>182</v>
      </c>
      <c r="D50" t="str">
        <f t="shared" si="1"/>
        <v>SOUTERRÄNG O. M.</v>
      </c>
    </row>
    <row r="51" spans="2:4" x14ac:dyDescent="0.3">
      <c r="B51" t="s">
        <v>183</v>
      </c>
      <c r="C51" t="s">
        <v>184</v>
      </c>
      <c r="D51" t="str">
        <f t="shared" si="1"/>
        <v>MARKPLAN</v>
      </c>
    </row>
    <row r="52" spans="2:4" x14ac:dyDescent="0.3">
      <c r="B52" t="s">
        <v>185</v>
      </c>
      <c r="C52" t="s">
        <v>186</v>
      </c>
      <c r="D52" t="str">
        <f t="shared" si="1"/>
        <v>O. M.</v>
      </c>
    </row>
    <row r="53" spans="2:4" x14ac:dyDescent="0.3">
      <c r="B53" t="s">
        <v>31</v>
      </c>
      <c r="C53" t="s">
        <v>187</v>
      </c>
      <c r="D53" t="str">
        <f t="shared" si="1"/>
        <v>Våning</v>
      </c>
    </row>
    <row r="54" spans="2:4" x14ac:dyDescent="0.3">
      <c r="B54" t="s">
        <v>188</v>
      </c>
      <c r="C54" t="s">
        <v>189</v>
      </c>
      <c r="D54" t="str">
        <f t="shared" si="1"/>
        <v>Total BTA (m2)</v>
      </c>
    </row>
    <row r="55" spans="2:4" x14ac:dyDescent="0.3">
      <c r="B55" t="s">
        <v>190</v>
      </c>
      <c r="C55" t="s">
        <v>191</v>
      </c>
      <c r="D55" t="str">
        <f t="shared" si="1"/>
        <v>Balkongyta, utanpåliggande (ej takterasser) (m2)</v>
      </c>
    </row>
    <row r="56" spans="2:4" x14ac:dyDescent="0.3">
      <c r="B56" t="s">
        <v>192</v>
      </c>
      <c r="C56" t="s">
        <v>193</v>
      </c>
      <c r="D56" t="str">
        <f t="shared" ref="D56:D87" si="2">IF(LNG_1=B$2,B56,IF(LNG_1=C$2,C56,B56))</f>
        <v>Antal trapphus per plan*</v>
      </c>
    </row>
    <row r="57" spans="2:4" x14ac:dyDescent="0.3">
      <c r="B57" t="s">
        <v>357</v>
      </c>
      <c r="C57" t="s">
        <v>358</v>
      </c>
      <c r="D57" t="str">
        <f t="shared" si="2"/>
        <v>Om souterrängplan, fyll i trapphus för den souterrängdel där de är placerade, souterräng u.m./souterräng/souterräng o.m.</v>
      </c>
    </row>
    <row r="58" spans="2:4" x14ac:dyDescent="0.3">
      <c r="B58" t="s">
        <v>194</v>
      </c>
      <c r="C58" t="s">
        <v>195</v>
      </c>
      <c r="D58" t="str">
        <f t="shared" si="2"/>
        <v>Klimatpåverkan per byggdel</v>
      </c>
    </row>
    <row r="59" spans="2:4" x14ac:dyDescent="0.3">
      <c r="B59" t="s">
        <v>196</v>
      </c>
      <c r="C59" t="s">
        <v>197</v>
      </c>
      <c r="D59" t="str">
        <f t="shared" si="2"/>
        <v>Klimatpåverkan per material</v>
      </c>
    </row>
    <row r="60" spans="2:4" x14ac:dyDescent="0.3">
      <c r="B60" t="s">
        <v>198</v>
      </c>
      <c r="C60" t="s">
        <v>199</v>
      </c>
      <c r="D60" t="str">
        <f t="shared" si="2"/>
        <v xml:space="preserve">Skattat antal brukare </v>
      </c>
    </row>
    <row r="61" spans="2:4" x14ac:dyDescent="0.3">
      <c r="B61" t="s">
        <v>4</v>
      </c>
      <c r="C61" t="s">
        <v>137</v>
      </c>
      <c r="D61" t="str">
        <f t="shared" si="2"/>
        <v>Huskropp nummer</v>
      </c>
    </row>
    <row r="62" spans="2:4" x14ac:dyDescent="0.3">
      <c r="B62" t="s">
        <v>364</v>
      </c>
      <c r="C62" t="s">
        <v>365</v>
      </c>
      <c r="D62" t="str">
        <f t="shared" si="2"/>
        <v>Antal likadana huskroppar, t.ex. radhus</v>
      </c>
    </row>
    <row r="63" spans="2:4" x14ac:dyDescent="0.3">
      <c r="B63" t="s">
        <v>200</v>
      </c>
      <c r="C63" t="s">
        <v>201</v>
      </c>
      <c r="D63" t="str">
        <f t="shared" si="2"/>
        <v>Huskroppens snitt mot annan huskropp (ej för hallar)</v>
      </c>
    </row>
    <row r="64" spans="2:4" x14ac:dyDescent="0.3">
      <c r="B64" t="s">
        <v>390</v>
      </c>
      <c r="C64" t="s">
        <v>389</v>
      </c>
      <c r="D64" t="str">
        <f t="shared" si="2"/>
        <v>Andel av snitt, i procent, som gränsar mot annan huskropp</v>
      </c>
    </row>
    <row r="65" spans="2:4" x14ac:dyDescent="0.3">
      <c r="B65" t="s">
        <v>202</v>
      </c>
      <c r="C65" t="s">
        <v>203</v>
      </c>
      <c r="D65" t="str">
        <f t="shared" si="2"/>
        <v>Antal våningar helt under marknivå</v>
      </c>
    </row>
    <row r="66" spans="2:4" x14ac:dyDescent="0.3">
      <c r="B66" t="s">
        <v>368</v>
      </c>
      <c r="C66" t="s">
        <v>369</v>
      </c>
      <c r="D66" t="str">
        <f t="shared" si="2"/>
        <v>Antal souterrängvåningar, se illustration t.v.</v>
      </c>
    </row>
    <row r="67" spans="2:4" x14ac:dyDescent="0.3">
      <c r="B67" t="s">
        <v>12</v>
      </c>
      <c r="C67" t="s">
        <v>204</v>
      </c>
      <c r="D67" t="str">
        <f t="shared" si="2"/>
        <v>Antal våningar över högsta marknivå</v>
      </c>
    </row>
    <row r="68" spans="2:4" x14ac:dyDescent="0.3">
      <c r="B68" t="s">
        <v>13</v>
      </c>
      <c r="C68" t="s">
        <v>205</v>
      </c>
      <c r="D68" t="str">
        <f t="shared" si="2"/>
        <v>Antal personhissar</v>
      </c>
    </row>
    <row r="69" spans="2:4" x14ac:dyDescent="0.3">
      <c r="B69" t="s">
        <v>14</v>
      </c>
      <c r="C69" t="s">
        <v>206</v>
      </c>
      <c r="D69" t="str">
        <f t="shared" si="2"/>
        <v>Antal säng/lasthissar</v>
      </c>
    </row>
    <row r="70" spans="2:4" x14ac:dyDescent="0.3">
      <c r="B70" t="s">
        <v>15</v>
      </c>
      <c r="C70" t="s">
        <v>207</v>
      </c>
      <c r="D70" t="str">
        <f t="shared" si="2"/>
        <v>Takvinkel (0 om taksnitt)</v>
      </c>
    </row>
    <row r="71" spans="2:4" x14ac:dyDescent="0.3">
      <c r="B71" t="s">
        <v>208</v>
      </c>
      <c r="C71" t="s">
        <v>209</v>
      </c>
      <c r="D71" t="str">
        <f t="shared" si="2"/>
        <v>Taknockens höjd över högsta marknivå (småhus/förskola/hallbyggnad)</v>
      </c>
    </row>
    <row r="72" spans="2:4" x14ac:dyDescent="0.3">
      <c r="B72" t="s">
        <v>19</v>
      </c>
      <c r="C72" t="s">
        <v>210</v>
      </c>
      <c r="D72" t="str">
        <f t="shared" si="2"/>
        <v>Fasadtyp 1 verksamhet/boende</v>
      </c>
    </row>
    <row r="73" spans="2:4" x14ac:dyDescent="0.3">
      <c r="B73" t="s">
        <v>379</v>
      </c>
      <c r="C73" t="s">
        <v>382</v>
      </c>
      <c r="D73" t="str">
        <f t="shared" si="2"/>
        <v>Fasadtyp 1:s andel av fasad</v>
      </c>
    </row>
    <row r="74" spans="2:4" x14ac:dyDescent="0.3">
      <c r="B74" t="s">
        <v>20</v>
      </c>
      <c r="C74" t="s">
        <v>211</v>
      </c>
      <c r="D74" t="str">
        <f t="shared" si="2"/>
        <v>Fasadtyp 2 verksamhet/boende</v>
      </c>
    </row>
    <row r="75" spans="2:4" x14ac:dyDescent="0.3">
      <c r="B75" t="s">
        <v>380</v>
      </c>
      <c r="C75" t="s">
        <v>383</v>
      </c>
      <c r="D75" t="str">
        <f t="shared" si="2"/>
        <v>Fasadtyp 2:s andel av fasad</v>
      </c>
    </row>
    <row r="76" spans="2:4" x14ac:dyDescent="0.3">
      <c r="B76" t="s">
        <v>21</v>
      </c>
      <c r="C76" t="s">
        <v>212</v>
      </c>
      <c r="D76" t="str">
        <f t="shared" si="2"/>
        <v>Fasadtyp 3 verksamhet/boende</v>
      </c>
    </row>
    <row r="77" spans="2:4" x14ac:dyDescent="0.3">
      <c r="B77" t="s">
        <v>381</v>
      </c>
      <c r="C77" t="s">
        <v>384</v>
      </c>
      <c r="D77" t="str">
        <f t="shared" si="2"/>
        <v>Fasadtyp 3:s andel av fasad</v>
      </c>
    </row>
    <row r="78" spans="2:4" x14ac:dyDescent="0.3">
      <c r="B78" t="s">
        <v>22</v>
      </c>
      <c r="C78" t="s">
        <v>213</v>
      </c>
      <c r="D78" t="str">
        <f t="shared" si="2"/>
        <v>Fasadtyp 1 garage ovan mark</v>
      </c>
    </row>
    <row r="79" spans="2:4" x14ac:dyDescent="0.3">
      <c r="B79" t="s">
        <v>387</v>
      </c>
      <c r="C79" t="s">
        <v>385</v>
      </c>
      <c r="D79" t="str">
        <f t="shared" si="2"/>
        <v>Fasadtyp 1:s andel av garagefasad</v>
      </c>
    </row>
    <row r="80" spans="2:4" x14ac:dyDescent="0.3">
      <c r="B80" t="s">
        <v>23</v>
      </c>
      <c r="C80" t="s">
        <v>214</v>
      </c>
      <c r="D80" t="str">
        <f t="shared" si="2"/>
        <v>Fasadtyp 2 garage ovan mark</v>
      </c>
    </row>
    <row r="81" spans="2:4" x14ac:dyDescent="0.3">
      <c r="B81" t="s">
        <v>388</v>
      </c>
      <c r="C81" t="s">
        <v>386</v>
      </c>
      <c r="D81" t="str">
        <f t="shared" si="2"/>
        <v>Fasadtyp 2:s andel av garagefasad</v>
      </c>
    </row>
    <row r="82" spans="2:4" x14ac:dyDescent="0.3">
      <c r="B82" t="s">
        <v>108</v>
      </c>
      <c r="C82" t="s">
        <v>215</v>
      </c>
      <c r="D82" t="str">
        <f t="shared" si="2"/>
        <v>Utanpåliggande balkong/loftgångsyta totalt</v>
      </c>
    </row>
    <row r="83" spans="2:4" x14ac:dyDescent="0.3">
      <c r="B83" t="s">
        <v>24</v>
      </c>
      <c r="C83" t="s">
        <v>216</v>
      </c>
      <c r="D83" t="str">
        <f t="shared" si="2"/>
        <v>Bottenplatta tjocklek betong</v>
      </c>
    </row>
    <row r="84" spans="2:4" x14ac:dyDescent="0.3">
      <c r="B84" t="s">
        <v>25</v>
      </c>
      <c r="C84" t="s">
        <v>217</v>
      </c>
      <c r="D84" t="str">
        <f t="shared" si="2"/>
        <v>Armering i bottenplatta</v>
      </c>
    </row>
    <row r="85" spans="2:4" x14ac:dyDescent="0.3">
      <c r="B85" t="s">
        <v>218</v>
      </c>
      <c r="C85" t="s">
        <v>219</v>
      </c>
      <c r="D85" t="str">
        <f t="shared" si="2"/>
        <v>Pålning mängd material</v>
      </c>
    </row>
    <row r="86" spans="2:4" x14ac:dyDescent="0.3">
      <c r="B86" t="s">
        <v>28</v>
      </c>
      <c r="C86" t="s">
        <v>220</v>
      </c>
      <c r="D86" t="str">
        <f t="shared" si="2"/>
        <v>Material pålar</v>
      </c>
    </row>
    <row r="87" spans="2:4" x14ac:dyDescent="0.3">
      <c r="B87" t="s">
        <v>221</v>
      </c>
      <c r="C87" t="s">
        <v>222</v>
      </c>
      <c r="D87" t="str">
        <f t="shared" si="2"/>
        <v>Stag och förankringar (stål)</v>
      </c>
    </row>
    <row r="88" spans="2:4" x14ac:dyDescent="0.3">
      <c r="B88" t="s">
        <v>107</v>
      </c>
      <c r="C88" t="s">
        <v>223</v>
      </c>
      <c r="D88" t="str">
        <f t="shared" ref="D88:D119" si="3">IF(LNG_1=B$2,B88,IF(LNG_1=C$2,C88,B88))</f>
        <v>Övrigt fundament betong, inkl. ev. betongsockel</v>
      </c>
    </row>
    <row r="89" spans="2:4" x14ac:dyDescent="0.3">
      <c r="B89" t="s">
        <v>30</v>
      </c>
      <c r="C89" t="s">
        <v>224</v>
      </c>
      <c r="D89" t="str">
        <f t="shared" si="3"/>
        <v>Max antal samtida matgäster i verksamheten "restaurang/matsal"</v>
      </c>
    </row>
    <row r="90" spans="2:4" x14ac:dyDescent="0.3">
      <c r="B90" t="s">
        <v>225</v>
      </c>
      <c r="C90" t="s">
        <v>226</v>
      </c>
      <c r="D90" t="str">
        <f t="shared" si="3"/>
        <v>Fläktrum ovanpå tak (ej del av BTA)</v>
      </c>
    </row>
    <row r="91" spans="2:4" x14ac:dyDescent="0.3">
      <c r="B91" t="s">
        <v>45</v>
      </c>
      <c r="C91" t="s">
        <v>227</v>
      </c>
      <c r="D91" s="67" t="str">
        <f t="shared" si="3"/>
        <v>Trä</v>
      </c>
    </row>
    <row r="92" spans="2:4" x14ac:dyDescent="0.3">
      <c r="B92" t="s">
        <v>50</v>
      </c>
      <c r="C92" t="s">
        <v>228</v>
      </c>
      <c r="D92" s="67" t="str">
        <f t="shared" si="3"/>
        <v>Stål</v>
      </c>
    </row>
    <row r="93" spans="2:4" x14ac:dyDescent="0.3">
      <c r="B93" t="s">
        <v>54</v>
      </c>
      <c r="C93" t="s">
        <v>229</v>
      </c>
      <c r="D93" s="67" t="str">
        <f t="shared" si="3"/>
        <v>Betong</v>
      </c>
    </row>
    <row r="94" spans="2:4" x14ac:dyDescent="0.3">
      <c r="B94" t="s">
        <v>57</v>
      </c>
      <c r="C94" t="s">
        <v>230</v>
      </c>
      <c r="D94" s="67" t="str">
        <f t="shared" si="3"/>
        <v>Ingen pålning</v>
      </c>
    </row>
    <row r="95" spans="2:4" x14ac:dyDescent="0.3">
      <c r="B95" t="s">
        <v>48</v>
      </c>
      <c r="C95" t="s">
        <v>231</v>
      </c>
      <c r="D95" s="68" t="str">
        <f t="shared" si="3"/>
        <v>Tegel</v>
      </c>
    </row>
    <row r="96" spans="2:4" x14ac:dyDescent="0.3">
      <c r="B96" t="s">
        <v>45</v>
      </c>
      <c r="C96" t="s">
        <v>227</v>
      </c>
      <c r="D96" s="68" t="str">
        <f t="shared" si="3"/>
        <v>Trä</v>
      </c>
    </row>
    <row r="97" spans="2:4" x14ac:dyDescent="0.3">
      <c r="B97" t="s">
        <v>55</v>
      </c>
      <c r="C97" t="s">
        <v>232</v>
      </c>
      <c r="D97" s="68" t="str">
        <f t="shared" si="3"/>
        <v>Puts</v>
      </c>
    </row>
    <row r="98" spans="2:4" x14ac:dyDescent="0.3">
      <c r="B98" t="s">
        <v>58</v>
      </c>
      <c r="C98" t="s">
        <v>233</v>
      </c>
      <c r="D98" s="68" t="str">
        <f t="shared" si="3"/>
        <v>Glas</v>
      </c>
    </row>
    <row r="99" spans="2:4" x14ac:dyDescent="0.3">
      <c r="B99" t="s">
        <v>60</v>
      </c>
      <c r="C99" t="s">
        <v>234</v>
      </c>
      <c r="D99" s="68" t="str">
        <f t="shared" si="3"/>
        <v>Stålplåt</v>
      </c>
    </row>
    <row r="100" spans="2:4" x14ac:dyDescent="0.3">
      <c r="B100" t="s">
        <v>62</v>
      </c>
      <c r="C100" t="s">
        <v>235</v>
      </c>
      <c r="D100" s="68" t="str">
        <f t="shared" si="3"/>
        <v>Aluminiumplåt</v>
      </c>
    </row>
    <row r="101" spans="2:4" x14ac:dyDescent="0.3">
      <c r="B101" t="s">
        <v>64</v>
      </c>
      <c r="C101" t="s">
        <v>236</v>
      </c>
      <c r="D101" s="68" t="str">
        <f t="shared" si="3"/>
        <v>Sträckmetall</v>
      </c>
    </row>
    <row r="102" spans="2:4" x14ac:dyDescent="0.3">
      <c r="B102" t="s">
        <v>106</v>
      </c>
      <c r="C102" t="s">
        <v>237</v>
      </c>
      <c r="D102" s="66" t="str">
        <f t="shared" si="3"/>
        <v>bottenvåning</v>
      </c>
    </row>
    <row r="103" spans="2:4" x14ac:dyDescent="0.3">
      <c r="B103" t="s">
        <v>105</v>
      </c>
      <c r="C103" t="s">
        <v>238</v>
      </c>
      <c r="D103" s="66" t="str">
        <f t="shared" si="3"/>
        <v>takvåning</v>
      </c>
    </row>
    <row r="104" spans="2:4" x14ac:dyDescent="0.3">
      <c r="B104" t="s">
        <v>104</v>
      </c>
      <c r="C104" t="s">
        <v>239</v>
      </c>
      <c r="D104" s="66" t="str">
        <f t="shared" si="3"/>
        <v>botten- och takvåning</v>
      </c>
    </row>
    <row r="105" spans="2:4" x14ac:dyDescent="0.3">
      <c r="B105" t="s">
        <v>103</v>
      </c>
      <c r="C105" t="s">
        <v>240</v>
      </c>
      <c r="D105" s="66" t="str">
        <f t="shared" si="3"/>
        <v>långsida</v>
      </c>
    </row>
    <row r="106" spans="2:4" x14ac:dyDescent="0.3">
      <c r="B106" t="s">
        <v>102</v>
      </c>
      <c r="C106" t="s">
        <v>241</v>
      </c>
      <c r="D106" s="66" t="str">
        <f t="shared" si="3"/>
        <v>kortsida</v>
      </c>
    </row>
    <row r="107" spans="2:4" x14ac:dyDescent="0.3">
      <c r="B107" t="s">
        <v>101</v>
      </c>
      <c r="C107" t="s">
        <v>242</v>
      </c>
      <c r="D107" s="66" t="str">
        <f t="shared" si="3"/>
        <v>långsidor</v>
      </c>
    </row>
    <row r="108" spans="2:4" x14ac:dyDescent="0.3">
      <c r="B108" t="s">
        <v>100</v>
      </c>
      <c r="C108" t="s">
        <v>243</v>
      </c>
      <c r="D108" s="66" t="str">
        <f t="shared" si="3"/>
        <v>kortsidor</v>
      </c>
    </row>
    <row r="109" spans="2:4" x14ac:dyDescent="0.3">
      <c r="B109" t="s">
        <v>99</v>
      </c>
      <c r="C109" t="s">
        <v>244</v>
      </c>
      <c r="D109" s="66" t="str">
        <f t="shared" si="3"/>
        <v>fristående huskropp</v>
      </c>
    </row>
    <row r="110" spans="2:4" x14ac:dyDescent="0.3">
      <c r="B110" t="s">
        <v>245</v>
      </c>
      <c r="C110" t="s">
        <v>246</v>
      </c>
      <c r="D110" t="str">
        <f t="shared" si="3"/>
        <v>BSAB 15 Grundkonstruktioner</v>
      </c>
    </row>
    <row r="111" spans="2:4" x14ac:dyDescent="0.3">
      <c r="B111" t="s">
        <v>247</v>
      </c>
      <c r="C111" s="69" t="s">
        <v>248</v>
      </c>
      <c r="D111" t="str">
        <f t="shared" si="3"/>
        <v>BSAB 27 Bärverk i husstomme</v>
      </c>
    </row>
    <row r="112" spans="2:4" ht="28.8" x14ac:dyDescent="0.3">
      <c r="B112" t="s">
        <v>249</v>
      </c>
      <c r="C112" s="69" t="s">
        <v>250</v>
      </c>
      <c r="D112" t="str">
        <f t="shared" si="3"/>
        <v>BSAB 41 Klimatskiljande delar och kompletteringar i yttertak och ytterbjälklag</v>
      </c>
    </row>
    <row r="113" spans="2:4" x14ac:dyDescent="0.3">
      <c r="B113" t="s">
        <v>251</v>
      </c>
      <c r="C113" s="69" t="s">
        <v>252</v>
      </c>
      <c r="D113" t="str">
        <f t="shared" si="3"/>
        <v>BSAB 42 Klimatavskiljande delar och kompletteringar i yttervägg</v>
      </c>
    </row>
    <row r="114" spans="2:4" x14ac:dyDescent="0.3">
      <c r="B114" t="s">
        <v>253</v>
      </c>
      <c r="C114" s="69" t="s">
        <v>254</v>
      </c>
      <c r="D114" t="str">
        <f t="shared" si="3"/>
        <v>BSAB 43 Inre rumsbildande byggdelar</v>
      </c>
    </row>
    <row r="115" spans="2:4" x14ac:dyDescent="0.3">
      <c r="B115" t="s">
        <v>255</v>
      </c>
      <c r="C115" s="69" t="s">
        <v>256</v>
      </c>
      <c r="D115" t="str">
        <f t="shared" si="3"/>
        <v>BSAB 44 Invändiga ytskikt</v>
      </c>
    </row>
    <row r="116" spans="2:4" x14ac:dyDescent="0.3">
      <c r="B116" t="s">
        <v>257</v>
      </c>
      <c r="C116" s="69" t="s">
        <v>258</v>
      </c>
      <c r="D116" t="str">
        <f t="shared" si="3"/>
        <v>BSAB 45 Huskompletteringar</v>
      </c>
    </row>
    <row r="117" spans="2:4" x14ac:dyDescent="0.3">
      <c r="B117" t="s">
        <v>259</v>
      </c>
      <c r="C117" s="69" t="s">
        <v>260</v>
      </c>
      <c r="D117" t="str">
        <f t="shared" si="3"/>
        <v>BSAB 49 Övriga rumsbildande byggdelar etc</v>
      </c>
    </row>
    <row r="118" spans="2:4" x14ac:dyDescent="0.3">
      <c r="B118" t="s">
        <v>261</v>
      </c>
      <c r="C118" s="69" t="s">
        <v>262</v>
      </c>
      <c r="D118" t="str">
        <f t="shared" si="3"/>
        <v>BSAB 52 Vattenförsörjning</v>
      </c>
    </row>
    <row r="119" spans="2:4" x14ac:dyDescent="0.3">
      <c r="B119" t="s">
        <v>263</v>
      </c>
      <c r="C119" s="69" t="s">
        <v>264</v>
      </c>
      <c r="D119" t="str">
        <f t="shared" si="3"/>
        <v>BSAB 53 Avloppsvattensystem etc</v>
      </c>
    </row>
    <row r="120" spans="2:4" x14ac:dyDescent="0.3">
      <c r="B120" t="s">
        <v>265</v>
      </c>
      <c r="C120" s="69" t="s">
        <v>266</v>
      </c>
      <c r="D120" t="str">
        <f t="shared" ref="D120:D151" si="4">IF(LNG_1=B$2,B120,IF(LNG_1=C$2,C120,B120))</f>
        <v>BSAB 54 Brandsläckningssystem</v>
      </c>
    </row>
    <row r="121" spans="2:4" x14ac:dyDescent="0.3">
      <c r="B121" t="s">
        <v>267</v>
      </c>
      <c r="C121" s="69" t="s">
        <v>268</v>
      </c>
      <c r="D121" t="str">
        <f t="shared" si="4"/>
        <v>BSAB 55 Kylsystem</v>
      </c>
    </row>
    <row r="122" spans="2:4" x14ac:dyDescent="0.3">
      <c r="B122" t="s">
        <v>269</v>
      </c>
      <c r="C122" s="69" t="s">
        <v>270</v>
      </c>
      <c r="D122" t="str">
        <f t="shared" si="4"/>
        <v>BSAB 56 Värmesystem</v>
      </c>
    </row>
    <row r="123" spans="2:4" x14ac:dyDescent="0.3">
      <c r="B123" t="s">
        <v>271</v>
      </c>
      <c r="C123" s="69" t="s">
        <v>272</v>
      </c>
      <c r="D123" t="str">
        <f t="shared" si="4"/>
        <v>BSAB 57 Luftbehandlingssystem</v>
      </c>
    </row>
    <row r="124" spans="2:4" x14ac:dyDescent="0.3">
      <c r="B124" t="s">
        <v>273</v>
      </c>
      <c r="C124" s="69" t="s">
        <v>274</v>
      </c>
      <c r="D124" t="str">
        <f t="shared" si="4"/>
        <v>BSAB 6 El- och telesystem</v>
      </c>
    </row>
    <row r="125" spans="2:4" x14ac:dyDescent="0.3">
      <c r="B125" t="s">
        <v>275</v>
      </c>
      <c r="C125" s="69" t="s">
        <v>276</v>
      </c>
      <c r="D125" t="str">
        <f t="shared" si="4"/>
        <v>BSAB 71 Hissystem</v>
      </c>
    </row>
    <row r="126" spans="2:4" x14ac:dyDescent="0.3">
      <c r="B126" t="s">
        <v>341</v>
      </c>
      <c r="C126" s="69" t="s">
        <v>340</v>
      </c>
      <c r="D126" t="str">
        <f t="shared" si="4"/>
        <v>Baseline och gränsvärde för byggnaden</v>
      </c>
    </row>
    <row r="127" spans="2:4" x14ac:dyDescent="0.3">
      <c r="B127" t="s">
        <v>277</v>
      </c>
      <c r="C127" s="69" t="s">
        <v>278</v>
      </c>
      <c r="D127" t="str">
        <f t="shared" si="4"/>
        <v>Klimatpåverkan A1-A3 mörk BTA (tCO2e)</v>
      </c>
    </row>
    <row r="128" spans="2:4" x14ac:dyDescent="0.3">
      <c r="B128" t="s">
        <v>279</v>
      </c>
      <c r="C128" s="69" t="s">
        <v>280</v>
      </c>
      <c r="D128" t="str">
        <f t="shared" si="4"/>
        <v>Klimatpåverkan A1-A3 ljus BTA (tCO2e)</v>
      </c>
    </row>
    <row r="129" spans="2:4" x14ac:dyDescent="0.3">
      <c r="B129" t="s">
        <v>281</v>
      </c>
      <c r="C129" s="69" t="s">
        <v>282</v>
      </c>
      <c r="D129" t="str">
        <f t="shared" si="4"/>
        <v>BTA (m2)</v>
      </c>
    </row>
    <row r="130" spans="2:4" x14ac:dyDescent="0.3">
      <c r="B130" t="s">
        <v>283</v>
      </c>
      <c r="C130" s="69" t="s">
        <v>284</v>
      </c>
      <c r="D130" t="str">
        <f t="shared" si="4"/>
        <v>Antal likadana huskroppar</v>
      </c>
    </row>
    <row r="131" spans="2:4" x14ac:dyDescent="0.3">
      <c r="B131" t="s">
        <v>285</v>
      </c>
      <c r="C131" s="69" t="s">
        <v>286</v>
      </c>
      <c r="D131" t="str">
        <f t="shared" si="4"/>
        <v>Max antal brukare</v>
      </c>
    </row>
    <row r="132" spans="2:4" x14ac:dyDescent="0.3">
      <c r="B132" t="s">
        <v>391</v>
      </c>
      <c r="C132" s="69" t="s">
        <v>392</v>
      </c>
      <c r="D132" t="str">
        <f t="shared" si="4"/>
        <v>Beskrivning av huskroppen, t.ex. mittradhus</v>
      </c>
    </row>
    <row r="133" spans="2:4" x14ac:dyDescent="0.3">
      <c r="B133" t="s">
        <v>287</v>
      </c>
      <c r="C133" s="69" t="s">
        <v>288</v>
      </c>
      <c r="D133" t="str">
        <f t="shared" si="4"/>
        <v>Huskroppens vikt (kg/m2 BTA)</v>
      </c>
    </row>
    <row r="134" spans="2:4" x14ac:dyDescent="0.3">
      <c r="B134" t="s">
        <v>136</v>
      </c>
      <c r="C134" s="69" t="s">
        <v>137</v>
      </c>
      <c r="D134" t="str">
        <f t="shared" si="4"/>
        <v>Huskropp no.</v>
      </c>
    </row>
    <row r="135" spans="2:4" x14ac:dyDescent="0.3">
      <c r="B135" t="s">
        <v>154</v>
      </c>
      <c r="C135" t="s">
        <v>154</v>
      </c>
      <c r="D135" t="str">
        <f t="shared" si="4"/>
        <v>Baseline A1-A3</v>
      </c>
    </row>
    <row r="136" spans="2:4" x14ac:dyDescent="0.3">
      <c r="B136" t="s">
        <v>155</v>
      </c>
      <c r="C136" t="s">
        <v>156</v>
      </c>
      <c r="D136" t="str">
        <f t="shared" si="4"/>
        <v>Gränsvärde A1-A3</v>
      </c>
    </row>
    <row r="137" spans="2:4" x14ac:dyDescent="0.3">
      <c r="B137" t="s">
        <v>157</v>
      </c>
      <c r="C137" t="s">
        <v>289</v>
      </c>
      <c r="D137" t="str">
        <f t="shared" si="4"/>
        <v>Minskning A1-A3, absolut</v>
      </c>
    </row>
    <row r="138" spans="2:4" x14ac:dyDescent="0.3">
      <c r="B138" t="s">
        <v>159</v>
      </c>
      <c r="C138" t="s">
        <v>290</v>
      </c>
      <c r="D138" t="str">
        <f t="shared" si="4"/>
        <v>Minskning A1-A3, procentuell</v>
      </c>
    </row>
    <row r="139" spans="2:4" x14ac:dyDescent="0.3">
      <c r="B139" t="s">
        <v>161</v>
      </c>
      <c r="C139" t="s">
        <v>291</v>
      </c>
      <c r="D139" t="str">
        <f t="shared" si="4"/>
        <v>Byggnadens  vikt per m2 BTA</v>
      </c>
    </row>
    <row r="140" spans="2:4" ht="13.95" customHeight="1" x14ac:dyDescent="0.3">
      <c r="B140" t="s">
        <v>292</v>
      </c>
      <c r="C140" t="s">
        <v>164</v>
      </c>
      <c r="D140" t="str">
        <f t="shared" si="4"/>
        <v>Brukare</v>
      </c>
    </row>
    <row r="141" spans="2:4" x14ac:dyDescent="0.3">
      <c r="B141" t="s">
        <v>165</v>
      </c>
      <c r="C141" t="s">
        <v>293</v>
      </c>
      <c r="D141" t="str">
        <f t="shared" si="4"/>
        <v>Total klimatpåverkan A1-A3 per brukare</v>
      </c>
    </row>
    <row r="142" spans="2:4" x14ac:dyDescent="0.3">
      <c r="B142" t="s">
        <v>294</v>
      </c>
      <c r="C142" t="s">
        <v>295</v>
      </c>
      <c r="D142" t="str">
        <f t="shared" si="4"/>
        <v>kgCO2e/m2 BTA</v>
      </c>
    </row>
    <row r="143" spans="2:4" x14ac:dyDescent="0.3">
      <c r="B143" t="s">
        <v>294</v>
      </c>
      <c r="C143" t="s">
        <v>295</v>
      </c>
      <c r="D143" t="str">
        <f t="shared" si="4"/>
        <v>kgCO2e/m2 BTA</v>
      </c>
    </row>
    <row r="144" spans="2:4" x14ac:dyDescent="0.3">
      <c r="B144" t="s">
        <v>296</v>
      </c>
      <c r="C144" t="s">
        <v>296</v>
      </c>
      <c r="D144" t="str">
        <f t="shared" si="4"/>
        <v>tCO2e</v>
      </c>
    </row>
    <row r="145" spans="2:4" x14ac:dyDescent="0.3">
      <c r="B145" t="s">
        <v>169</v>
      </c>
      <c r="C145" t="s">
        <v>297</v>
      </c>
      <c r="D145" t="str">
        <f t="shared" si="4"/>
        <v>kg/m2 BTA</v>
      </c>
    </row>
    <row r="146" spans="2:4" x14ac:dyDescent="0.3">
      <c r="B146" t="s">
        <v>10</v>
      </c>
      <c r="C146" t="s">
        <v>298</v>
      </c>
      <c r="D146" t="str">
        <f t="shared" si="4"/>
        <v>st</v>
      </c>
    </row>
    <row r="147" spans="2:4" x14ac:dyDescent="0.3">
      <c r="B147" t="s">
        <v>171</v>
      </c>
      <c r="C147" t="s">
        <v>299</v>
      </c>
      <c r="D147" t="str">
        <f t="shared" si="4"/>
        <v>tCO2e / brukare</v>
      </c>
    </row>
    <row r="148" spans="2:4" x14ac:dyDescent="0.3">
      <c r="B148" s="70" t="s">
        <v>300</v>
      </c>
      <c r="C148" t="s">
        <v>301</v>
      </c>
      <c r="D148" t="str">
        <f t="shared" si="4"/>
        <v>Stål/Stålplåt</v>
      </c>
    </row>
    <row r="149" spans="2:4" x14ac:dyDescent="0.3">
      <c r="B149" s="70" t="s">
        <v>302</v>
      </c>
      <c r="C149" t="s">
        <v>303</v>
      </c>
      <c r="D149" t="str">
        <f t="shared" si="4"/>
        <v>Armering</v>
      </c>
    </row>
    <row r="150" spans="2:4" x14ac:dyDescent="0.3">
      <c r="B150" s="70" t="s">
        <v>304</v>
      </c>
      <c r="C150" t="s">
        <v>305</v>
      </c>
      <c r="D150" t="str">
        <f t="shared" si="4"/>
        <v>Aluminium</v>
      </c>
    </row>
    <row r="151" spans="2:4" x14ac:dyDescent="0.3">
      <c r="B151" s="70" t="s">
        <v>306</v>
      </c>
      <c r="C151" t="s">
        <v>307</v>
      </c>
      <c r="D151" t="str">
        <f t="shared" si="4"/>
        <v>Koppar/ Mässing</v>
      </c>
    </row>
    <row r="152" spans="2:4" x14ac:dyDescent="0.3">
      <c r="B152" s="70" t="s">
        <v>308</v>
      </c>
      <c r="C152" t="s">
        <v>309</v>
      </c>
      <c r="D152" t="str">
        <f t="shared" ref="D152:D175" si="5">IF(LNG_1=B$2,B152,IF(LNG_1=C$2,C152,B152))</f>
        <v>Betong/cement</v>
      </c>
    </row>
    <row r="153" spans="2:4" x14ac:dyDescent="0.3">
      <c r="B153" s="70" t="s">
        <v>310</v>
      </c>
      <c r="C153" t="s">
        <v>311</v>
      </c>
      <c r="D153" t="str">
        <f t="shared" si="5"/>
        <v>Mineralull, sten, sand</v>
      </c>
    </row>
    <row r="154" spans="2:4" x14ac:dyDescent="0.3">
      <c r="B154" s="70" t="s">
        <v>312</v>
      </c>
      <c r="C154" t="s">
        <v>313</v>
      </c>
      <c r="D154" t="str">
        <f t="shared" si="5"/>
        <v>Trä/papp/biobased</v>
      </c>
    </row>
    <row r="155" spans="2:4" x14ac:dyDescent="0.3">
      <c r="B155" s="70" t="s">
        <v>314</v>
      </c>
      <c r="C155" t="s">
        <v>232</v>
      </c>
      <c r="D155" t="str">
        <f t="shared" si="5"/>
        <v>Gips</v>
      </c>
    </row>
    <row r="156" spans="2:4" x14ac:dyDescent="0.3">
      <c r="B156" s="70" t="s">
        <v>315</v>
      </c>
      <c r="C156" t="s">
        <v>315</v>
      </c>
      <c r="D156" t="str">
        <f t="shared" si="5"/>
        <v>EPS</v>
      </c>
    </row>
    <row r="157" spans="2:4" x14ac:dyDescent="0.3">
      <c r="B157" s="70" t="s">
        <v>316</v>
      </c>
      <c r="C157" t="s">
        <v>317</v>
      </c>
      <c r="D157" t="str">
        <f t="shared" si="5"/>
        <v>Plast</v>
      </c>
    </row>
    <row r="158" spans="2:4" x14ac:dyDescent="0.3">
      <c r="B158" s="70" t="s">
        <v>318</v>
      </c>
      <c r="C158" t="s">
        <v>319</v>
      </c>
      <c r="D158" t="str">
        <f t="shared" si="5"/>
        <v>Tegel/kakel/klinker/porslin</v>
      </c>
    </row>
    <row r="159" spans="2:4" x14ac:dyDescent="0.3">
      <c r="B159" s="70" t="s">
        <v>320</v>
      </c>
      <c r="C159" t="s">
        <v>321</v>
      </c>
      <c r="D159" t="str">
        <f t="shared" si="5"/>
        <v>Glas/glasfiber</v>
      </c>
    </row>
    <row r="160" spans="2:4" x14ac:dyDescent="0.3">
      <c r="B160" s="70" t="s">
        <v>322</v>
      </c>
      <c r="C160" t="s">
        <v>323</v>
      </c>
      <c r="D160" t="str">
        <f t="shared" si="5"/>
        <v>Elektronik</v>
      </c>
    </row>
    <row r="161" spans="2:4" x14ac:dyDescent="0.3">
      <c r="B161" s="70" t="s">
        <v>324</v>
      </c>
      <c r="C161" t="s">
        <v>324</v>
      </c>
      <c r="D161" t="str">
        <f t="shared" si="5"/>
        <v>Bitumen</v>
      </c>
    </row>
    <row r="162" spans="2:4" x14ac:dyDescent="0.3">
      <c r="B162" s="70" t="s">
        <v>325</v>
      </c>
      <c r="C162" t="s">
        <v>326</v>
      </c>
      <c r="D162" t="str">
        <f t="shared" si="5"/>
        <v>Färg/lack</v>
      </c>
    </row>
    <row r="163" spans="2:4" x14ac:dyDescent="0.3">
      <c r="B163" s="70" t="s">
        <v>18</v>
      </c>
      <c r="C163" t="s">
        <v>334</v>
      </c>
      <c r="D163" t="str">
        <f t="shared" si="5"/>
        <v>GUIDE TILL SNITT OCH SOUTERRÄNG</v>
      </c>
    </row>
    <row r="164" spans="2:4" x14ac:dyDescent="0.3">
      <c r="B164" t="s">
        <v>32</v>
      </c>
      <c r="C164" t="s">
        <v>327</v>
      </c>
      <c r="D164" t="str">
        <f t="shared" si="5"/>
        <v>Totalt</v>
      </c>
    </row>
    <row r="165" spans="2:4" x14ac:dyDescent="0.3">
      <c r="B165" s="70" t="s">
        <v>3</v>
      </c>
      <c r="C165" t="s">
        <v>330</v>
      </c>
      <c r="D165" t="str">
        <f t="shared" si="5"/>
        <v>(Om ej ifylld, så skattar baselinemodellen ett antal)</v>
      </c>
    </row>
    <row r="166" spans="2:4" x14ac:dyDescent="0.3">
      <c r="B166" s="72" t="s">
        <v>16</v>
      </c>
      <c r="C166" t="s">
        <v>331</v>
      </c>
      <c r="D166" t="str">
        <f t="shared" si="5"/>
        <v>grader</v>
      </c>
    </row>
    <row r="167" spans="2:4" x14ac:dyDescent="0.3">
      <c r="B167" s="70" t="s">
        <v>328</v>
      </c>
      <c r="C167" t="s">
        <v>329</v>
      </c>
      <c r="D167" t="str">
        <f t="shared" si="5"/>
        <v>PROJEKTUPPGIFTER FÖR BERÄKNING AV BASELINE OCH GRÄNSVÄRDE FÖR NOLLCO2 PROJEKT</v>
      </c>
    </row>
    <row r="168" spans="2:4" x14ac:dyDescent="0.3">
      <c r="B168" s="72" t="s">
        <v>342</v>
      </c>
      <c r="C168" t="s">
        <v>336</v>
      </c>
      <c r="D168" t="str">
        <f t="shared" si="5"/>
        <v>Fyll i de gula fälten - en flik för varje huskropp - och ladda sedan upp dokumentet upp i BGO. SGBC sammanställer NollCO2 baseline och gränsvärdesberäkning i fliken "NollCO2 baseline" och laddar upp i BGO.</v>
      </c>
    </row>
    <row r="169" spans="2:4" x14ac:dyDescent="0.3">
      <c r="B169" s="70" t="s">
        <v>374</v>
      </c>
      <c r="C169" t="s">
        <v>375</v>
      </c>
      <c r="D169" t="str">
        <f t="shared" si="5"/>
        <v>För SGBCs handläggare och specialister:</v>
      </c>
    </row>
    <row r="170" spans="2:4" x14ac:dyDescent="0.3">
      <c r="B170" s="72" t="s">
        <v>343</v>
      </c>
      <c r="C170" t="s">
        <v>344</v>
      </c>
      <c r="D170" t="str">
        <f t="shared" si="5"/>
        <v>Inkludera i beräkning?</v>
      </c>
    </row>
    <row r="171" spans="2:4" x14ac:dyDescent="0.3">
      <c r="B171" s="72" t="s">
        <v>46</v>
      </c>
      <c r="C171" t="s">
        <v>345</v>
      </c>
      <c r="D171" t="str">
        <f t="shared" si="5"/>
        <v>Ja</v>
      </c>
    </row>
    <row r="172" spans="2:4" x14ac:dyDescent="0.3">
      <c r="B172" s="72" t="s">
        <v>51</v>
      </c>
      <c r="C172" t="s">
        <v>346</v>
      </c>
      <c r="D172" t="str">
        <f t="shared" si="5"/>
        <v>Nej</v>
      </c>
    </row>
    <row r="173" spans="2:4" x14ac:dyDescent="0.3">
      <c r="B173" t="s">
        <v>349</v>
      </c>
      <c r="C173" t="s">
        <v>350</v>
      </c>
      <c r="D173" t="str">
        <f t="shared" si="5"/>
        <v>Var vänlig fyll i area för följande våningar</v>
      </c>
    </row>
    <row r="174" spans="2:4" x14ac:dyDescent="0.3">
      <c r="B174" s="72" t="s">
        <v>351</v>
      </c>
      <c r="C174" t="s">
        <v>352</v>
      </c>
      <c r="D174" t="str">
        <f t="shared" si="5"/>
        <v>Obligatoriska fält att fylla i</v>
      </c>
    </row>
    <row r="175" spans="2:4" x14ac:dyDescent="0.3">
      <c r="B175" s="72" t="s">
        <v>354</v>
      </c>
      <c r="C175" t="s">
        <v>355</v>
      </c>
      <c r="D175" t="str">
        <f t="shared" si="5"/>
        <v>Fyll i alla obligatoriska fält</v>
      </c>
    </row>
    <row r="176" spans="2:4" ht="221.25" customHeight="1" x14ac:dyDescent="0.3">
      <c r="D176" t="str">
        <f>IF(LNG_1=B$2,"GUIDE_1_SE",IF(LNG_1=C$2,"GUIDE_1_EN","GUIDE_1_SE"))</f>
        <v>GUIDE_1_SE</v>
      </c>
    </row>
    <row r="177" spans="2:4" ht="240" customHeight="1" x14ac:dyDescent="0.3">
      <c r="D177" t="str">
        <f>IF(LNG_1=B$2,"GUIDE_2_SE",IF(LNG_1=C$2,"GUIDE_2_EN","GUIDE_2_SE"))</f>
        <v>GUIDE_2_SE</v>
      </c>
    </row>
    <row r="178" spans="2:4" x14ac:dyDescent="0.3">
      <c r="B178" t="s">
        <v>88</v>
      </c>
      <c r="C178" t="s">
        <v>359</v>
      </c>
      <c r="D178" t="str">
        <f t="shared" ref="D178:D183" si="6">IF(LNG_1=B$2,B178,IF(LNG_1=C$2,C178,B178))</f>
        <v>Blandverksamhet</v>
      </c>
    </row>
    <row r="179" spans="2:4" ht="187.2" x14ac:dyDescent="0.3">
      <c r="B179" s="65" t="s">
        <v>376</v>
      </c>
      <c r="C179" s="140" t="s">
        <v>377</v>
      </c>
      <c r="D179" s="140" t="str">
        <f t="shared" si="6"/>
        <v>Flikarna ”NO1”, ”NO2”, ”NO3´” och ”NO4” representerar varje huskropp. Fyll i ALLA gula fält för respektive huskropp. Om projektet har flera identiska huskroppar (exempelvis radhus), fyll i antal i kolumnen ”Antal likadana huskroppar”. 
Ladda slutligen upp dokumentet i BGO. SGBC sammanställer ansökan och beräknar baseline och gränsvärde.”</v>
      </c>
    </row>
    <row r="180" spans="2:4" x14ac:dyDescent="0.3">
      <c r="B180" s="142" t="s">
        <v>360</v>
      </c>
      <c r="C180" s="142" t="s">
        <v>361</v>
      </c>
      <c r="D180" s="140" t="str">
        <f t="shared" si="6"/>
        <v>"NollCO2 baseline" flik</v>
      </c>
    </row>
    <row r="181" spans="2:4" x14ac:dyDescent="0.3">
      <c r="B181" t="s">
        <v>372</v>
      </c>
      <c r="C181" t="s">
        <v>373</v>
      </c>
      <c r="D181" s="140" t="str">
        <f t="shared" si="6"/>
        <v>"NO1/NO2/NO3/NO4" flikar</v>
      </c>
    </row>
    <row r="182" spans="2:4" ht="28.8" x14ac:dyDescent="0.3">
      <c r="B182" t="s">
        <v>362</v>
      </c>
      <c r="C182" t="s">
        <v>363</v>
      </c>
      <c r="D182" s="140" t="str">
        <f t="shared" si="6"/>
        <v>Fyll i de gula fälten i fliken ”NollCO2 baseline</v>
      </c>
    </row>
    <row r="183" spans="2:4" ht="72" x14ac:dyDescent="0.3">
      <c r="B183" s="69" t="s">
        <v>366</v>
      </c>
      <c r="C183" s="65" t="s">
        <v>367</v>
      </c>
      <c r="D183" s="140" t="str">
        <f t="shared" si="6"/>
        <v>Ett souterrängplan kan ha en del helt ovan mark, en del som har  50% procent ovan och 50% procent under mark, och en del som är helt under mark, se bild ovan.</v>
      </c>
    </row>
  </sheetData>
  <sheetProtection algorithmName="SHA-512" hashValue="vi6hPegb6E4P9RHiRwVA6I4X7cbSXQ88U6jJV/WjhjVJk3AVfDmMJYPSawQCUbe45xUqeGbwraUrtXALTI3ulg==" saltValue="zBRun68+n38PGCUYy7qfmQ==" spinCount="10000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F0AAE-D2F7-4364-9ECC-7150A340152B}">
  <sheetPr codeName="Blad3"/>
  <dimension ref="A1:AF37"/>
  <sheetViews>
    <sheetView workbookViewId="0">
      <selection activeCell="Q48" sqref="Q48"/>
    </sheetView>
  </sheetViews>
  <sheetFormatPr defaultRowHeight="14.4" x14ac:dyDescent="0.3"/>
  <cols>
    <col min="2" max="2" width="39.5546875" customWidth="1"/>
    <col min="3" max="3" width="14.109375" customWidth="1"/>
    <col min="23" max="23" width="22.44140625" customWidth="1"/>
    <col min="24" max="24" width="20.88671875" customWidth="1"/>
    <col min="25" max="25" width="25.88671875" customWidth="1"/>
    <col min="26" max="26" width="23.109375" customWidth="1"/>
    <col min="28" max="32" width="18.6640625" customWidth="1"/>
  </cols>
  <sheetData>
    <row r="1" spans="2:32" x14ac:dyDescent="0.3">
      <c r="B1" t="s">
        <v>6</v>
      </c>
      <c r="C1">
        <f>BTA_LJUS+BTA_MÖRK</f>
        <v>0</v>
      </c>
    </row>
    <row r="2" spans="2:32" x14ac:dyDescent="0.3">
      <c r="B2" t="s">
        <v>332</v>
      </c>
      <c r="C2" s="20" cm="1">
        <f t="array" ref="C2">SUMPRODUCT((C$4:V$4="U. M.")*C6:V21)+SUMPRODUCT((C$4:V$4="SOUTERRÄNG U. M.")*C6:V21)+0.5*SUMPRODUCT((C$4:V$4="SOUTERRÄNG")*C6:V21)</f>
        <v>0</v>
      </c>
      <c r="D2" s="20"/>
      <c r="E2" s="20"/>
      <c r="F2" s="20"/>
      <c r="G2" s="20"/>
      <c r="H2" s="20"/>
      <c r="I2" s="20"/>
      <c r="J2" s="20"/>
      <c r="K2" s="20"/>
      <c r="L2" s="20"/>
      <c r="M2" s="20"/>
      <c r="N2" s="20"/>
      <c r="O2" s="20"/>
      <c r="P2" s="20"/>
      <c r="Q2" s="20"/>
      <c r="R2" s="20"/>
      <c r="S2" s="20"/>
      <c r="T2" s="20"/>
      <c r="U2" s="20"/>
      <c r="V2" s="20"/>
      <c r="W2" s="20"/>
      <c r="X2" s="20"/>
    </row>
    <row r="3" spans="2:32" x14ac:dyDescent="0.3">
      <c r="B3" t="s">
        <v>333</v>
      </c>
      <c r="C3" s="20" cm="1">
        <f t="array" ref="C3">SUMPRODUCT((C$4:V$4="O. M.")*C6:V21)+SUMPRODUCT((C$4:V$4="SOUTERRÄNG O. M.")*C6:V21)+SUMPRODUCT((C$4:V$4="MARKPLAN")*C6:V21)+0.5*SUMPRODUCT((C$4:V$4="SOUTERRÄNG")*C6:V21)</f>
        <v>0</v>
      </c>
      <c r="D3" s="20"/>
      <c r="E3" s="20"/>
      <c r="F3" s="20"/>
      <c r="G3" s="20"/>
      <c r="H3" s="20"/>
      <c r="I3" s="20"/>
      <c r="J3" s="20"/>
      <c r="K3" s="20"/>
      <c r="L3" s="20"/>
      <c r="M3" s="20"/>
      <c r="N3" s="20"/>
      <c r="O3" s="20"/>
      <c r="P3" s="20"/>
      <c r="Q3" s="20"/>
      <c r="R3" s="20"/>
      <c r="S3" s="20"/>
      <c r="T3" s="20"/>
      <c r="U3" s="20"/>
      <c r="V3" s="20"/>
      <c r="W3" s="20"/>
      <c r="X3" s="20"/>
    </row>
    <row r="4" spans="2:32" x14ac:dyDescent="0.3">
      <c r="C4" s="40" t="str">
        <f>IF(OR('NO1'!C50=LNG!$C$47,'NO1'!C50=LNG!$B$47),LNG!$B$47,IF(OR('NO1'!C50=LNG!$C$48,'NO1'!C50=LNG!$B$48),LNG!$B$48,IF(OR('NO1'!C50=LNG!$C$49,'NO1'!C50=LNG!$B$49),LNG!$B$49,IF(OR('NO1'!C50=LNG!$C$50,'NO1'!C50=LNG!$B$50),LNG!$B$50,IF(OR('NO1'!C50=LNG!$C$51,'NO1'!C50=LNG!$B$51),LNG!$B$51,IF(OR('NO1'!C50=LNG!$C$52,'NO1'!C50=LNG!$B$52),LNG!$B$52,""))))))</f>
        <v>MARKPLAN</v>
      </c>
      <c r="D4" s="40" t="str">
        <f>IF(OR('NO1'!D50=LNG!$C$47,'NO1'!D50=LNG!$B$47),LNG!$B$47,IF(OR('NO1'!D50=LNG!$C$48,'NO1'!D50=LNG!$B$48),LNG!$B$48,IF(OR('NO1'!D50=LNG!$C$49,'NO1'!D50=LNG!$B$49),LNG!$B$49,IF(OR('NO1'!D50=LNG!$C$50,'NO1'!D50=LNG!$B$50),LNG!$B$50,IF(OR('NO1'!D50=LNG!$C$51,'NO1'!D50=LNG!$B$51),LNG!$B$51,IF(OR('NO1'!D50=LNG!$C$52,'NO1'!D50=LNG!$B$52),LNG!$B$52,""))))))</f>
        <v>O. M.</v>
      </c>
      <c r="E4" s="40" t="str">
        <f>IF(OR('NO1'!E50=LNG!$C$47,'NO1'!E50=LNG!$B$47),LNG!$B$47,IF(OR('NO1'!E50=LNG!$C$48,'NO1'!E50=LNG!$B$48),LNG!$B$48,IF(OR('NO1'!E50=LNG!$C$49,'NO1'!E50=LNG!$B$49),LNG!$B$49,IF(OR('NO1'!E50=LNG!$C$50,'NO1'!E50=LNG!$B$50),LNG!$B$50,IF(OR('NO1'!E50=LNG!$C$51,'NO1'!E50=LNG!$B$51),LNG!$B$51,IF(OR('NO1'!E50=LNG!$C$52,'NO1'!E50=LNG!$B$52),LNG!$B$52,""))))))</f>
        <v>O. M.</v>
      </c>
      <c r="F4" s="40" t="str">
        <f>IF(OR('NO1'!F50=LNG!$C$47,'NO1'!F50=LNG!$B$47),LNG!$B$47,IF(OR('NO1'!F50=LNG!$C$48,'NO1'!F50=LNG!$B$48),LNG!$B$48,IF(OR('NO1'!F50=LNG!$C$49,'NO1'!F50=LNG!$B$49),LNG!$B$49,IF(OR('NO1'!F50=LNG!$C$50,'NO1'!F50=LNG!$B$50),LNG!$B$50,IF(OR('NO1'!F50=LNG!$C$51,'NO1'!F50=LNG!$B$51),LNG!$B$51,IF(OR('NO1'!F50=LNG!$C$52,'NO1'!F50=LNG!$B$52),LNG!$B$52,""))))))</f>
        <v/>
      </c>
      <c r="G4" s="40" t="str">
        <f>IF(OR('NO1'!G50=LNG!$C$47,'NO1'!G50=LNG!$B$47),LNG!$B$47,IF(OR('NO1'!G50=LNG!$C$48,'NO1'!G50=LNG!$B$48),LNG!$B$48,IF(OR('NO1'!G50=LNG!$C$49,'NO1'!G50=LNG!$B$49),LNG!$B$49,IF(OR('NO1'!G50=LNG!$C$50,'NO1'!G50=LNG!$B$50),LNG!$B$50,IF(OR('NO1'!G50=LNG!$C$51,'NO1'!G50=LNG!$B$51),LNG!$B$51,IF(OR('NO1'!G50=LNG!$C$52,'NO1'!G50=LNG!$B$52),LNG!$B$52,""))))))</f>
        <v/>
      </c>
      <c r="H4" s="40" t="str">
        <f>IF(OR('NO1'!H50=LNG!$C$47,'NO1'!H50=LNG!$B$47),LNG!$B$47,IF(OR('NO1'!H50=LNG!$C$48,'NO1'!H50=LNG!$B$48),LNG!$B$48,IF(OR('NO1'!H50=LNG!$C$49,'NO1'!H50=LNG!$B$49),LNG!$B$49,IF(OR('NO1'!H50=LNG!$C$50,'NO1'!H50=LNG!$B$50),LNG!$B$50,IF(OR('NO1'!H50=LNG!$C$51,'NO1'!H50=LNG!$B$51),LNG!$B$51,IF(OR('NO1'!H50=LNG!$C$52,'NO1'!H50=LNG!$B$52),LNG!$B$52,""))))))</f>
        <v/>
      </c>
      <c r="I4" s="40" t="str">
        <f>IF(OR('NO1'!I50=LNG!$C$47,'NO1'!I50=LNG!$B$47),LNG!$B$47,IF(OR('NO1'!I50=LNG!$C$48,'NO1'!I50=LNG!$B$48),LNG!$B$48,IF(OR('NO1'!I50=LNG!$C$49,'NO1'!I50=LNG!$B$49),LNG!$B$49,IF(OR('NO1'!I50=LNG!$C$50,'NO1'!I50=LNG!$B$50),LNG!$B$50,IF(OR('NO1'!I50=LNG!$C$51,'NO1'!I50=LNG!$B$51),LNG!$B$51,IF(OR('NO1'!I50=LNG!$C$52,'NO1'!I50=LNG!$B$52),LNG!$B$52,""))))))</f>
        <v/>
      </c>
      <c r="J4" s="40" t="str">
        <f>IF(OR('NO1'!J50=LNG!$C$47,'NO1'!J50=LNG!$B$47),LNG!$B$47,IF(OR('NO1'!J50=LNG!$C$48,'NO1'!J50=LNG!$B$48),LNG!$B$48,IF(OR('NO1'!J50=LNG!$C$49,'NO1'!J50=LNG!$B$49),LNG!$B$49,IF(OR('NO1'!J50=LNG!$C$50,'NO1'!J50=LNG!$B$50),LNG!$B$50,IF(OR('NO1'!J50=LNG!$C$51,'NO1'!J50=LNG!$B$51),LNG!$B$51,IF(OR('NO1'!J50=LNG!$C$52,'NO1'!J50=LNG!$B$52),LNG!$B$52,""))))))</f>
        <v/>
      </c>
      <c r="K4" s="40" t="str">
        <f>IF(OR('NO1'!K50=LNG!$C$47,'NO1'!K50=LNG!$B$47),LNG!$B$47,IF(OR('NO1'!K50=LNG!$C$48,'NO1'!K50=LNG!$B$48),LNG!$B$48,IF(OR('NO1'!K50=LNG!$C$49,'NO1'!K50=LNG!$B$49),LNG!$B$49,IF(OR('NO1'!K50=LNG!$C$50,'NO1'!K50=LNG!$B$50),LNG!$B$50,IF(OR('NO1'!K50=LNG!$C$51,'NO1'!K50=LNG!$B$51),LNG!$B$51,IF(OR('NO1'!K50=LNG!$C$52,'NO1'!K50=LNG!$B$52),LNG!$B$52,""))))))</f>
        <v/>
      </c>
      <c r="L4" s="40" t="str">
        <f>IF(OR('NO1'!L50=LNG!$C$47,'NO1'!L50=LNG!$B$47),LNG!$B$47,IF(OR('NO1'!L50=LNG!$C$48,'NO1'!L50=LNG!$B$48),LNG!$B$48,IF(OR('NO1'!L50=LNG!$C$49,'NO1'!L50=LNG!$B$49),LNG!$B$49,IF(OR('NO1'!L50=LNG!$C$50,'NO1'!L50=LNG!$B$50),LNG!$B$50,IF(OR('NO1'!L50=LNG!$C$51,'NO1'!L50=LNG!$B$51),LNG!$B$51,IF(OR('NO1'!L50=LNG!$C$52,'NO1'!L50=LNG!$B$52),LNG!$B$52,""))))))</f>
        <v/>
      </c>
      <c r="M4" s="40" t="str">
        <f>IF(OR('NO1'!M50=LNG!$C$47,'NO1'!M50=LNG!$B$47),LNG!$B$47,IF(OR('NO1'!M50=LNG!$C$48,'NO1'!M50=LNG!$B$48),LNG!$B$48,IF(OR('NO1'!M50=LNG!$C$49,'NO1'!M50=LNG!$B$49),LNG!$B$49,IF(OR('NO1'!M50=LNG!$C$50,'NO1'!M50=LNG!$B$50),LNG!$B$50,IF(OR('NO1'!M50=LNG!$C$51,'NO1'!M50=LNG!$B$51),LNG!$B$51,IF(OR('NO1'!M50=LNG!$C$52,'NO1'!M50=LNG!$B$52),LNG!$B$52,""))))))</f>
        <v/>
      </c>
      <c r="N4" s="40" t="str">
        <f>IF(OR('NO1'!N50=LNG!$C$47,'NO1'!N50=LNG!$B$47),LNG!$B$47,IF(OR('NO1'!N50=LNG!$C$48,'NO1'!N50=LNG!$B$48),LNG!$B$48,IF(OR('NO1'!N50=LNG!$C$49,'NO1'!N50=LNG!$B$49),LNG!$B$49,IF(OR('NO1'!N50=LNG!$C$50,'NO1'!N50=LNG!$B$50),LNG!$B$50,IF(OR('NO1'!N50=LNG!$C$51,'NO1'!N50=LNG!$B$51),LNG!$B$51,IF(OR('NO1'!N50=LNG!$C$52,'NO1'!N50=LNG!$B$52),LNG!$B$52,""))))))</f>
        <v/>
      </c>
      <c r="O4" s="40" t="str">
        <f>IF(OR('NO1'!O50=LNG!$C$47,'NO1'!O50=LNG!$B$47),LNG!$B$47,IF(OR('NO1'!O50=LNG!$C$48,'NO1'!O50=LNG!$B$48),LNG!$B$48,IF(OR('NO1'!O50=LNG!$C$49,'NO1'!O50=LNG!$B$49),LNG!$B$49,IF(OR('NO1'!O50=LNG!$C$50,'NO1'!O50=LNG!$B$50),LNG!$B$50,IF(OR('NO1'!O50=LNG!$C$51,'NO1'!O50=LNG!$B$51),LNG!$B$51,IF(OR('NO1'!O50=LNG!$C$52,'NO1'!O50=LNG!$B$52),LNG!$B$52,""))))))</f>
        <v/>
      </c>
      <c r="P4" s="40" t="str">
        <f>IF(OR('NO1'!P50=LNG!$C$47,'NO1'!P50=LNG!$B$47),LNG!$B$47,IF(OR('NO1'!P50=LNG!$C$48,'NO1'!P50=LNG!$B$48),LNG!$B$48,IF(OR('NO1'!P50=LNG!$C$49,'NO1'!P50=LNG!$B$49),LNG!$B$49,IF(OR('NO1'!P50=LNG!$C$50,'NO1'!P50=LNG!$B$50),LNG!$B$50,IF(OR('NO1'!P50=LNG!$C$51,'NO1'!P50=LNG!$B$51),LNG!$B$51,IF(OR('NO1'!P50=LNG!$C$52,'NO1'!P50=LNG!$B$52),LNG!$B$52,""))))))</f>
        <v/>
      </c>
      <c r="Q4" s="40" t="str">
        <f>IF(OR('NO1'!Q50=LNG!$C$47,'NO1'!Q50=LNG!$B$47),LNG!$B$47,IF(OR('NO1'!Q50=LNG!$C$48,'NO1'!Q50=LNG!$B$48),LNG!$B$48,IF(OR('NO1'!Q50=LNG!$C$49,'NO1'!Q50=LNG!$B$49),LNG!$B$49,IF(OR('NO1'!Q50=LNG!$C$50,'NO1'!Q50=LNG!$B$50),LNG!$B$50,IF(OR('NO1'!Q50=LNG!$C$51,'NO1'!Q50=LNG!$B$51),LNG!$B$51,IF(OR('NO1'!Q50=LNG!$C$52,'NO1'!Q50=LNG!$B$52),LNG!$B$52,""))))))</f>
        <v/>
      </c>
      <c r="R4" s="40" t="str">
        <f>IF(OR('NO1'!R50=LNG!$C$47,'NO1'!R50=LNG!$B$47),LNG!$B$47,IF(OR('NO1'!R50=LNG!$C$48,'NO1'!R50=LNG!$B$48),LNG!$B$48,IF(OR('NO1'!R50=LNG!$C$49,'NO1'!R50=LNG!$B$49),LNG!$B$49,IF(OR('NO1'!R50=LNG!$C$50,'NO1'!R50=LNG!$B$50),LNG!$B$50,IF(OR('NO1'!R50=LNG!$C$51,'NO1'!R50=LNG!$B$51),LNG!$B$51,IF(OR('NO1'!R50=LNG!$C$52,'NO1'!R50=LNG!$B$52),LNG!$B$52,""))))))</f>
        <v/>
      </c>
      <c r="S4" s="40" t="str">
        <f>IF(OR('NO1'!S50=LNG!$C$47,'NO1'!S50=LNG!$B$47),LNG!$B$47,IF(OR('NO1'!S50=LNG!$C$48,'NO1'!S50=LNG!$B$48),LNG!$B$48,IF(OR('NO1'!S50=LNG!$C$49,'NO1'!S50=LNG!$B$49),LNG!$B$49,IF(OR('NO1'!S50=LNG!$C$50,'NO1'!S50=LNG!$B$50),LNG!$B$50,IF(OR('NO1'!S50=LNG!$C$51,'NO1'!S50=LNG!$B$51),LNG!$B$51,IF(OR('NO1'!S50=LNG!$C$52,'NO1'!S50=LNG!$B$52),LNG!$B$52,""))))))</f>
        <v/>
      </c>
      <c r="T4" s="40" t="str">
        <f>IF(OR('NO1'!T50=LNG!$C$47,'NO1'!T50=LNG!$B$47),LNG!$B$47,IF(OR('NO1'!T50=LNG!$C$48,'NO1'!T50=LNG!$B$48),LNG!$B$48,IF(OR('NO1'!T50=LNG!$C$49,'NO1'!T50=LNG!$B$49),LNG!$B$49,IF(OR('NO1'!T50=LNG!$C$50,'NO1'!T50=LNG!$B$50),LNG!$B$50,IF(OR('NO1'!T50=LNG!$C$51,'NO1'!T50=LNG!$B$51),LNG!$B$51,IF(OR('NO1'!T50=LNG!$C$52,'NO1'!T50=LNG!$B$52),LNG!$B$52,""))))))</f>
        <v/>
      </c>
      <c r="U4" s="40" t="str">
        <f>IF(OR('NO1'!U50=LNG!$C$47,'NO1'!U50=LNG!$B$47),LNG!$B$47,IF(OR('NO1'!U50=LNG!$C$48,'NO1'!U50=LNG!$B$48),LNG!$B$48,IF(OR('NO1'!U50=LNG!$C$49,'NO1'!U50=LNG!$B$49),LNG!$B$49,IF(OR('NO1'!U50=LNG!$C$50,'NO1'!U50=LNG!$B$50),LNG!$B$50,IF(OR('NO1'!U50=LNG!$C$51,'NO1'!U50=LNG!$B$51),LNG!$B$51,IF(OR('NO1'!U50=LNG!$C$52,'NO1'!U50=LNG!$B$52),LNG!$B$52,""))))))</f>
        <v/>
      </c>
      <c r="V4" s="40" t="str">
        <f>IF(OR('NO1'!V50=LNG!$C$47,'NO1'!V50=LNG!$B$47),LNG!$B$47,IF(OR('NO1'!V50=LNG!$C$48,'NO1'!V50=LNG!$B$48),LNG!$B$48,IF(OR('NO1'!V50=LNG!$C$49,'NO1'!V50=LNG!$B$49),LNG!$B$49,IF(OR('NO1'!V50=LNG!$C$50,'NO1'!V50=LNG!$B$50),LNG!$B$50,IF(OR('NO1'!V50=LNG!$C$51,'NO1'!V50=LNG!$B$51),LNG!$B$51,IF(OR('NO1'!V50=LNG!$C$52,'NO1'!V50=LNG!$B$52),LNG!$B$52,""))))))</f>
        <v/>
      </c>
    </row>
    <row r="5" spans="2:32" x14ac:dyDescent="0.3">
      <c r="B5" t="s">
        <v>31</v>
      </c>
      <c r="C5" s="40">
        <f>'NO1'!C51</f>
        <v>0</v>
      </c>
      <c r="D5" s="41">
        <f>'NO1'!D51</f>
        <v>1</v>
      </c>
      <c r="E5" s="41">
        <f>'NO1'!E51</f>
        <v>2</v>
      </c>
      <c r="F5" s="41" t="str">
        <f>'NO1'!F51</f>
        <v/>
      </c>
      <c r="G5" s="41" t="str">
        <f>'NO1'!G51</f>
        <v/>
      </c>
      <c r="H5" s="41" t="str">
        <f>'NO1'!H51</f>
        <v/>
      </c>
      <c r="I5" s="41" t="str">
        <f>'NO1'!I51</f>
        <v/>
      </c>
      <c r="J5" s="41" t="str">
        <f>'NO1'!J51</f>
        <v/>
      </c>
      <c r="K5" s="41" t="str">
        <f>'NO1'!K51</f>
        <v/>
      </c>
      <c r="L5" s="41" t="str">
        <f>'NO1'!L51</f>
        <v/>
      </c>
      <c r="M5" s="41" t="str">
        <f>'NO1'!M51</f>
        <v/>
      </c>
      <c r="N5" s="41" t="str">
        <f>'NO1'!N51</f>
        <v/>
      </c>
      <c r="O5" s="41" t="str">
        <f>'NO1'!O51</f>
        <v/>
      </c>
      <c r="P5" s="41" t="str">
        <f>'NO1'!P51</f>
        <v/>
      </c>
      <c r="Q5" s="41" t="str">
        <f>'NO1'!Q51</f>
        <v/>
      </c>
      <c r="R5" s="41" t="str">
        <f>'NO1'!R51</f>
        <v/>
      </c>
      <c r="S5" s="41" t="str">
        <f>'NO1'!S51</f>
        <v/>
      </c>
      <c r="T5" s="41" t="str">
        <f>'NO1'!T51</f>
        <v/>
      </c>
      <c r="U5" s="41" t="str">
        <f>'NO1'!U51</f>
        <v/>
      </c>
      <c r="V5" s="41" t="str">
        <f>'NO1'!V51</f>
        <v/>
      </c>
      <c r="W5" s="21" t="s">
        <v>33</v>
      </c>
      <c r="X5" s="21" t="s">
        <v>34</v>
      </c>
      <c r="Y5" s="21" t="s">
        <v>35</v>
      </c>
      <c r="Z5" s="21" t="s">
        <v>5</v>
      </c>
      <c r="AB5" t="s">
        <v>110</v>
      </c>
      <c r="AC5" t="s">
        <v>111</v>
      </c>
      <c r="AD5" t="s">
        <v>112</v>
      </c>
      <c r="AE5" t="s">
        <v>113</v>
      </c>
      <c r="AF5" t="s">
        <v>114</v>
      </c>
    </row>
    <row r="6" spans="2:32" x14ac:dyDescent="0.3">
      <c r="B6" t="str">
        <f>LNG!B3</f>
        <v>Garage</v>
      </c>
      <c r="C6" s="2">
        <f>IF('NO1'!C$50&lt;&gt;"",'NO1'!C52,0)</f>
        <v>0</v>
      </c>
      <c r="D6" s="2">
        <f>IF('NO1'!D$50&lt;&gt;"",'NO1'!D52,0)</f>
        <v>0</v>
      </c>
      <c r="E6" s="2">
        <f>IF('NO1'!E$50&lt;&gt;"",'NO1'!E52,0)</f>
        <v>0</v>
      </c>
      <c r="F6" s="2">
        <f>IF('NO1'!F$50&lt;&gt;"",'NO1'!F52,0)</f>
        <v>0</v>
      </c>
      <c r="G6" s="2">
        <f>IF('NO1'!G$50&lt;&gt;"",'NO1'!G52,0)</f>
        <v>0</v>
      </c>
      <c r="H6" s="2">
        <f>IF('NO1'!H$50&lt;&gt;"",'NO1'!H52,0)</f>
        <v>0</v>
      </c>
      <c r="I6" s="2">
        <f>IF('NO1'!I$50&lt;&gt;"",'NO1'!I52,0)</f>
        <v>0</v>
      </c>
      <c r="J6" s="2">
        <f>IF('NO1'!J$50&lt;&gt;"",'NO1'!J52,0)</f>
        <v>0</v>
      </c>
      <c r="K6" s="2">
        <f>IF('NO1'!K$50&lt;&gt;"",'NO1'!K52,0)</f>
        <v>0</v>
      </c>
      <c r="L6" s="2">
        <f>IF('NO1'!L$50&lt;&gt;"",'NO1'!L52,0)</f>
        <v>0</v>
      </c>
      <c r="M6" s="2">
        <f>IF('NO1'!M$50&lt;&gt;"",'NO1'!M52,0)</f>
        <v>0</v>
      </c>
      <c r="N6" s="2">
        <f>IF('NO1'!N$50&lt;&gt;"",'NO1'!N52,0)</f>
        <v>0</v>
      </c>
      <c r="O6" s="2">
        <f>IF('NO1'!O$50&lt;&gt;"",'NO1'!O52,0)</f>
        <v>0</v>
      </c>
      <c r="P6" s="2">
        <f>IF('NO1'!P$50&lt;&gt;"",'NO1'!P52,0)</f>
        <v>0</v>
      </c>
      <c r="Q6" s="2">
        <f>IF('NO1'!Q$50&lt;&gt;"",'NO1'!Q52,0)</f>
        <v>0</v>
      </c>
      <c r="R6" s="2">
        <f>IF('NO1'!R$50&lt;&gt;"",'NO1'!R52,0)</f>
        <v>0</v>
      </c>
      <c r="S6" s="2">
        <f>IF('NO1'!S$50&lt;&gt;"",'NO1'!S52,0)</f>
        <v>0</v>
      </c>
      <c r="T6" s="2">
        <f>IF('NO1'!T$50&lt;&gt;"",'NO1'!T52,0)</f>
        <v>0</v>
      </c>
      <c r="U6" s="2">
        <f>IF('NO1'!U$50&lt;&gt;"",'NO1'!U52,0)</f>
        <v>0</v>
      </c>
      <c r="V6" s="2">
        <f>IF('NO1'!V$50&lt;&gt;"",'NO1'!V52,0)</f>
        <v>0</v>
      </c>
      <c r="W6" s="42">
        <f>SUM(C6:V6)</f>
        <v>0</v>
      </c>
      <c r="X6" s="42">
        <f>SUMIF(C$4:V$4,"SOUTERRÄNG O. M.",C6:V6)+SUMIF(C$4:V$4,"SOUTERRÄNG",C6:V6)*0.5+SUMIF(C$4:V$4,"O. M.",C6:V6)+SUMIF(C$4:V$4,"MARKPLAN",C6:V6)</f>
        <v>0</v>
      </c>
      <c r="Y6" s="2" t="str">
        <f>IF(AND(SUM(X7:X$21)=0,X6&gt;0,BYGGNADSTYP&lt;&gt;"Hallbyggnad"),1,"")</f>
        <v/>
      </c>
      <c r="Z6" s="21" t="str">
        <f>IF(Y6=1,LNG!B3,"")</f>
        <v/>
      </c>
      <c r="AB6" t="str">
        <f>IF(OR($Y$28=LNG!B3,$Y$28=LNG!C3),LNG!B3,"")</f>
        <v/>
      </c>
      <c r="AC6" t="str">
        <f>IF(OR($Y$28=LNG!B3,$Y$28=LNG!C3),LNG!C3,"")</f>
        <v/>
      </c>
    </row>
    <row r="7" spans="2:32" x14ac:dyDescent="0.3">
      <c r="B7" t="str">
        <f>LNG!B4</f>
        <v>Industrihall</v>
      </c>
      <c r="C7" s="2">
        <f>IF('NO1'!C$50&lt;&gt;"",'NO1'!C53,0)</f>
        <v>0</v>
      </c>
      <c r="D7" s="2">
        <f>IF('NO1'!D$50&lt;&gt;"",'NO1'!D53,0)</f>
        <v>0</v>
      </c>
      <c r="E7" s="2">
        <f>IF('NO1'!E$50&lt;&gt;"",'NO1'!E53,0)</f>
        <v>0</v>
      </c>
      <c r="F7" s="2">
        <f>IF('NO1'!F$50&lt;&gt;"",'NO1'!F53,0)</f>
        <v>0</v>
      </c>
      <c r="G7" s="2">
        <f>IF('NO1'!G$50&lt;&gt;"",'NO1'!G53,0)</f>
        <v>0</v>
      </c>
      <c r="H7" s="2">
        <f>IF('NO1'!H$50&lt;&gt;"",'NO1'!H53,0)</f>
        <v>0</v>
      </c>
      <c r="I7" s="2">
        <f>IF('NO1'!I$50&lt;&gt;"",'NO1'!I53,0)</f>
        <v>0</v>
      </c>
      <c r="J7" s="2">
        <f>IF('NO1'!J$50&lt;&gt;"",'NO1'!J53,0)</f>
        <v>0</v>
      </c>
      <c r="K7" s="2">
        <f>IF('NO1'!K$50&lt;&gt;"",'NO1'!K53,0)</f>
        <v>0</v>
      </c>
      <c r="L7" s="2">
        <f>IF('NO1'!L$50&lt;&gt;"",'NO1'!L53,0)</f>
        <v>0</v>
      </c>
      <c r="M7" s="2">
        <f>IF('NO1'!M$50&lt;&gt;"",'NO1'!M53,0)</f>
        <v>0</v>
      </c>
      <c r="N7" s="2">
        <f>IF('NO1'!N$50&lt;&gt;"",'NO1'!N53,0)</f>
        <v>0</v>
      </c>
      <c r="O7" s="2">
        <f>IF('NO1'!O$50&lt;&gt;"",'NO1'!O53,0)</f>
        <v>0</v>
      </c>
      <c r="P7" s="2">
        <f>IF('NO1'!P$50&lt;&gt;"",'NO1'!P53,0)</f>
        <v>0</v>
      </c>
      <c r="Q7" s="2">
        <f>IF('NO1'!Q$50&lt;&gt;"",'NO1'!Q53,0)</f>
        <v>0</v>
      </c>
      <c r="R7" s="2">
        <f>IF('NO1'!R$50&lt;&gt;"",'NO1'!R53,0)</f>
        <v>0</v>
      </c>
      <c r="S7" s="2">
        <f>IF('NO1'!S$50&lt;&gt;"",'NO1'!S53,0)</f>
        <v>0</v>
      </c>
      <c r="T7" s="2">
        <f>IF('NO1'!T$50&lt;&gt;"",'NO1'!T53,0)</f>
        <v>0</v>
      </c>
      <c r="U7" s="2">
        <f>IF('NO1'!U$50&lt;&gt;"",'NO1'!U53,0)</f>
        <v>0</v>
      </c>
      <c r="V7" s="2">
        <f>IF('NO1'!V$50&lt;&gt;"",'NO1'!V53,0)</f>
        <v>0</v>
      </c>
      <c r="W7" s="42">
        <f t="shared" ref="W7:W21" si="0">SUM(C7:V7)</f>
        <v>0</v>
      </c>
      <c r="X7" s="42">
        <f t="shared" ref="X7:X21" si="1">SUMIF(C$4:V$4,"SOUTERRÄNG O. M.",C7:V7)+SUMIF(C$4:V$4,"SOUTERRÄNG",C7:V7)*0.5+SUMIF(C$4:V$4,"O. M.",C7:V7)+SUMIF(C$4:V$4,"MARKPLAN",C7:V7)</f>
        <v>0</v>
      </c>
      <c r="Y7" s="43" t="str">
        <f>IF(AND(BYGGNADSTYP="Hallbyggnad",SUM(X8:X10)=0,X7&gt;0),1,"")</f>
        <v/>
      </c>
      <c r="Z7" s="21" t="str">
        <f>IF(Y7=1,LNG!B4,"")</f>
        <v/>
      </c>
      <c r="AB7" t="str">
        <f>IF(OR($Y$28=LNG!B4,$Y$28=LNG!C4),LNG!B4,"")</f>
        <v/>
      </c>
      <c r="AC7" t="str">
        <f>IF(OR($Y$28=LNG!B4,$Y$28=LNG!C4),LNG!C4,"")</f>
        <v/>
      </c>
    </row>
    <row r="8" spans="2:32" x14ac:dyDescent="0.3">
      <c r="B8" t="str">
        <f>LNG!B5</f>
        <v>Logistikhall</v>
      </c>
      <c r="C8" s="2">
        <f>IF('NO1'!C$50&lt;&gt;"",'NO1'!C54,0)</f>
        <v>0</v>
      </c>
      <c r="D8" s="2">
        <f>IF('NO1'!D$50&lt;&gt;"",'NO1'!D54,0)</f>
        <v>0</v>
      </c>
      <c r="E8" s="2">
        <f>IF('NO1'!E$50&lt;&gt;"",'NO1'!E54,0)</f>
        <v>0</v>
      </c>
      <c r="F8" s="2">
        <f>IF('NO1'!F$50&lt;&gt;"",'NO1'!F54,0)</f>
        <v>0</v>
      </c>
      <c r="G8" s="2">
        <f>IF('NO1'!G$50&lt;&gt;"",'NO1'!G54,0)</f>
        <v>0</v>
      </c>
      <c r="H8" s="2">
        <f>IF('NO1'!H$50&lt;&gt;"",'NO1'!H54,0)</f>
        <v>0</v>
      </c>
      <c r="I8" s="2">
        <f>IF('NO1'!I$50&lt;&gt;"",'NO1'!I54,0)</f>
        <v>0</v>
      </c>
      <c r="J8" s="2">
        <f>IF('NO1'!J$50&lt;&gt;"",'NO1'!J54,0)</f>
        <v>0</v>
      </c>
      <c r="K8" s="2">
        <f>IF('NO1'!K$50&lt;&gt;"",'NO1'!K54,0)</f>
        <v>0</v>
      </c>
      <c r="L8" s="2">
        <f>IF('NO1'!L$50&lt;&gt;"",'NO1'!L54,0)</f>
        <v>0</v>
      </c>
      <c r="M8" s="2">
        <f>IF('NO1'!M$50&lt;&gt;"",'NO1'!M54,0)</f>
        <v>0</v>
      </c>
      <c r="N8" s="2">
        <f>IF('NO1'!N$50&lt;&gt;"",'NO1'!N54,0)</f>
        <v>0</v>
      </c>
      <c r="O8" s="2">
        <f>IF('NO1'!O$50&lt;&gt;"",'NO1'!O54,0)</f>
        <v>0</v>
      </c>
      <c r="P8" s="2">
        <f>IF('NO1'!P$50&lt;&gt;"",'NO1'!P54,0)</f>
        <v>0</v>
      </c>
      <c r="Q8" s="2">
        <f>IF('NO1'!Q$50&lt;&gt;"",'NO1'!Q54,0)</f>
        <v>0</v>
      </c>
      <c r="R8" s="2">
        <f>IF('NO1'!R$50&lt;&gt;"",'NO1'!R54,0)</f>
        <v>0</v>
      </c>
      <c r="S8" s="2">
        <f>IF('NO1'!S$50&lt;&gt;"",'NO1'!S54,0)</f>
        <v>0</v>
      </c>
      <c r="T8" s="2">
        <f>IF('NO1'!T$50&lt;&gt;"",'NO1'!T54,0)</f>
        <v>0</v>
      </c>
      <c r="U8" s="2">
        <f>IF('NO1'!U$50&lt;&gt;"",'NO1'!U54,0)</f>
        <v>0</v>
      </c>
      <c r="V8" s="2">
        <f>IF('NO1'!V$50&lt;&gt;"",'NO1'!V54,0)</f>
        <v>0</v>
      </c>
      <c r="W8" s="42">
        <f t="shared" si="0"/>
        <v>0</v>
      </c>
      <c r="X8" s="42">
        <f t="shared" si="1"/>
        <v>0</v>
      </c>
      <c r="Y8" s="43" t="str">
        <f>IF(AND(BYGGNADSTYP="Hallbyggnad",SUM(X9:X10)=0,X7=0,X8&gt;0),1,"")</f>
        <v/>
      </c>
      <c r="Z8" s="21" t="str">
        <f>IF(Y8=1,LNG!B5,"")</f>
        <v/>
      </c>
      <c r="AB8" t="str">
        <f>IF(OR($Y$28=LNG!B5,$Y$28=LNG!C5),LNG!B5,"")</f>
        <v/>
      </c>
      <c r="AC8" t="str">
        <f>IF(OR($Y$28=LNG!B5,$Y$28=LNG!C5),LNG!C5,"")</f>
        <v/>
      </c>
    </row>
    <row r="9" spans="2:32" x14ac:dyDescent="0.3">
      <c r="B9" t="str">
        <f>LNG!B6</f>
        <v>Butikshall</v>
      </c>
      <c r="C9" s="2">
        <f>IF('NO1'!C$50&lt;&gt;"",'NO1'!C55,0)</f>
        <v>0</v>
      </c>
      <c r="D9" s="2">
        <f>IF('NO1'!D$50&lt;&gt;"",'NO1'!D55,0)</f>
        <v>0</v>
      </c>
      <c r="E9" s="2">
        <f>IF('NO1'!E$50&lt;&gt;"",'NO1'!E55,0)</f>
        <v>0</v>
      </c>
      <c r="F9" s="2">
        <f>IF('NO1'!F$50&lt;&gt;"",'NO1'!F55,0)</f>
        <v>0</v>
      </c>
      <c r="G9" s="2">
        <f>IF('NO1'!G$50&lt;&gt;"",'NO1'!G55,0)</f>
        <v>0</v>
      </c>
      <c r="H9" s="2">
        <f>IF('NO1'!H$50&lt;&gt;"",'NO1'!H55,0)</f>
        <v>0</v>
      </c>
      <c r="I9" s="2">
        <f>IF('NO1'!I$50&lt;&gt;"",'NO1'!I55,0)</f>
        <v>0</v>
      </c>
      <c r="J9" s="2">
        <f>IF('NO1'!J$50&lt;&gt;"",'NO1'!J55,0)</f>
        <v>0</v>
      </c>
      <c r="K9" s="2">
        <f>IF('NO1'!K$50&lt;&gt;"",'NO1'!K55,0)</f>
        <v>0</v>
      </c>
      <c r="L9" s="2">
        <f>IF('NO1'!L$50&lt;&gt;"",'NO1'!L55,0)</f>
        <v>0</v>
      </c>
      <c r="M9" s="2">
        <f>IF('NO1'!M$50&lt;&gt;"",'NO1'!M55,0)</f>
        <v>0</v>
      </c>
      <c r="N9" s="2">
        <f>IF('NO1'!N$50&lt;&gt;"",'NO1'!N55,0)</f>
        <v>0</v>
      </c>
      <c r="O9" s="2">
        <f>IF('NO1'!O$50&lt;&gt;"",'NO1'!O55,0)</f>
        <v>0</v>
      </c>
      <c r="P9" s="2">
        <f>IF('NO1'!P$50&lt;&gt;"",'NO1'!P55,0)</f>
        <v>0</v>
      </c>
      <c r="Q9" s="2">
        <f>IF('NO1'!Q$50&lt;&gt;"",'NO1'!Q55,0)</f>
        <v>0</v>
      </c>
      <c r="R9" s="2">
        <f>IF('NO1'!R$50&lt;&gt;"",'NO1'!R55,0)</f>
        <v>0</v>
      </c>
      <c r="S9" s="2">
        <f>IF('NO1'!S$50&lt;&gt;"",'NO1'!S55,0)</f>
        <v>0</v>
      </c>
      <c r="T9" s="2">
        <f>IF('NO1'!T$50&lt;&gt;"",'NO1'!T55,0)</f>
        <v>0</v>
      </c>
      <c r="U9" s="2">
        <f>IF('NO1'!U$50&lt;&gt;"",'NO1'!U55,0)</f>
        <v>0</v>
      </c>
      <c r="V9" s="2">
        <f>IF('NO1'!V$50&lt;&gt;"",'NO1'!V55,0)</f>
        <v>0</v>
      </c>
      <c r="W9" s="42">
        <f t="shared" si="0"/>
        <v>0</v>
      </c>
      <c r="X9" s="42">
        <f t="shared" si="1"/>
        <v>0</v>
      </c>
      <c r="Y9" s="43" t="str">
        <f>IF(AND(BYGGNADSTYP="Hallbyggnad",SUM(X7:X8)=0,X10=0,X9&gt;0),1,"")</f>
        <v/>
      </c>
      <c r="Z9" s="21" t="str">
        <f>IF(Y9=1,LNG!B6,"")</f>
        <v/>
      </c>
      <c r="AB9" t="str">
        <f>IF(OR($Y$28=LNG!B6,$Y$28=LNG!C6),LNG!B6,"")</f>
        <v/>
      </c>
      <c r="AC9" t="str">
        <f>IF(OR($Y$28=LNG!B6,$Y$28=LNG!C6),LNG!C6,"")</f>
        <v/>
      </c>
    </row>
    <row r="10" spans="2:32" x14ac:dyDescent="0.3">
      <c r="B10" t="str">
        <f>LNG!B7</f>
        <v>Idrottshall/gym</v>
      </c>
      <c r="C10" s="2">
        <f>IF('NO1'!C$50&lt;&gt;"",'NO1'!C56,0)</f>
        <v>0</v>
      </c>
      <c r="D10" s="2">
        <f>IF('NO1'!D$50&lt;&gt;"",'NO1'!D56,0)</f>
        <v>0</v>
      </c>
      <c r="E10" s="2">
        <f>IF('NO1'!E$50&lt;&gt;"",'NO1'!E56,0)</f>
        <v>0</v>
      </c>
      <c r="F10" s="2">
        <f>IF('NO1'!F$50&lt;&gt;"",'NO1'!F56,0)</f>
        <v>0</v>
      </c>
      <c r="G10" s="2">
        <f>IF('NO1'!G$50&lt;&gt;"",'NO1'!G56,0)</f>
        <v>0</v>
      </c>
      <c r="H10" s="2">
        <f>IF('NO1'!H$50&lt;&gt;"",'NO1'!H56,0)</f>
        <v>0</v>
      </c>
      <c r="I10" s="2">
        <f>IF('NO1'!I$50&lt;&gt;"",'NO1'!I56,0)</f>
        <v>0</v>
      </c>
      <c r="J10" s="2">
        <f>IF('NO1'!J$50&lt;&gt;"",'NO1'!J56,0)</f>
        <v>0</v>
      </c>
      <c r="K10" s="2">
        <f>IF('NO1'!K$50&lt;&gt;"",'NO1'!K56,0)</f>
        <v>0</v>
      </c>
      <c r="L10" s="2">
        <f>IF('NO1'!L$50&lt;&gt;"",'NO1'!L56,0)</f>
        <v>0</v>
      </c>
      <c r="M10" s="2">
        <f>IF('NO1'!M$50&lt;&gt;"",'NO1'!M56,0)</f>
        <v>0</v>
      </c>
      <c r="N10" s="2">
        <f>IF('NO1'!N$50&lt;&gt;"",'NO1'!N56,0)</f>
        <v>0</v>
      </c>
      <c r="O10" s="2">
        <f>IF('NO1'!O$50&lt;&gt;"",'NO1'!O56,0)</f>
        <v>0</v>
      </c>
      <c r="P10" s="2">
        <f>IF('NO1'!P$50&lt;&gt;"",'NO1'!P56,0)</f>
        <v>0</v>
      </c>
      <c r="Q10" s="2">
        <f>IF('NO1'!Q$50&lt;&gt;"",'NO1'!Q56,0)</f>
        <v>0</v>
      </c>
      <c r="R10" s="2">
        <f>IF('NO1'!R$50&lt;&gt;"",'NO1'!R56,0)</f>
        <v>0</v>
      </c>
      <c r="S10" s="2">
        <f>IF('NO1'!S$50&lt;&gt;"",'NO1'!S56,0)</f>
        <v>0</v>
      </c>
      <c r="T10" s="2">
        <f>IF('NO1'!T$50&lt;&gt;"",'NO1'!T56,0)</f>
        <v>0</v>
      </c>
      <c r="U10" s="2">
        <f>IF('NO1'!U$50&lt;&gt;"",'NO1'!U56,0)</f>
        <v>0</v>
      </c>
      <c r="V10" s="2">
        <f>IF('NO1'!V$50&lt;&gt;"",'NO1'!V56,0)</f>
        <v>0</v>
      </c>
      <c r="W10" s="42">
        <f t="shared" si="0"/>
        <v>0</v>
      </c>
      <c r="X10" s="42">
        <f t="shared" si="1"/>
        <v>0</v>
      </c>
      <c r="Y10" s="43" t="str">
        <f>IF(AND(BYGGNADSTYP="Hallbyggnad",SUM(X7:X9)=0,X10&gt;0),1,"")</f>
        <v/>
      </c>
      <c r="Z10" s="21" t="str">
        <f>IF(Y10=1,LNG!B7,"")</f>
        <v/>
      </c>
      <c r="AB10" t="str">
        <f>IF(OR($Y$28=LNG!B7,$Y$28=LNG!C7),LNG!B7,"")</f>
        <v/>
      </c>
      <c r="AC10" t="str">
        <f>IF(OR($Y$28=LNG!B7,$Y$28=LNG!C7),LNG!C7,"")</f>
        <v/>
      </c>
    </row>
    <row r="11" spans="2:32" x14ac:dyDescent="0.3">
      <c r="B11" t="str">
        <f>LNG!B8</f>
        <v>Kontorsverksamhet</v>
      </c>
      <c r="C11" s="2">
        <f>IF('NO1'!C$50&lt;&gt;"",'NO1'!C57,0)</f>
        <v>0</v>
      </c>
      <c r="D11" s="2">
        <f>IF('NO1'!D$50&lt;&gt;"",'NO1'!D57,0)</f>
        <v>0</v>
      </c>
      <c r="E11" s="2">
        <f>IF('NO1'!E$50&lt;&gt;"",'NO1'!E57,0)</f>
        <v>0</v>
      </c>
      <c r="F11" s="2">
        <f>IF('NO1'!F$50&lt;&gt;"",'NO1'!F57,0)</f>
        <v>0</v>
      </c>
      <c r="G11" s="2">
        <f>IF('NO1'!G$50&lt;&gt;"",'NO1'!G57,0)</f>
        <v>0</v>
      </c>
      <c r="H11" s="2">
        <f>IF('NO1'!H$50&lt;&gt;"",'NO1'!H57,0)</f>
        <v>0</v>
      </c>
      <c r="I11" s="2">
        <f>IF('NO1'!I$50&lt;&gt;"",'NO1'!I57,0)</f>
        <v>0</v>
      </c>
      <c r="J11" s="2">
        <f>IF('NO1'!J$50&lt;&gt;"",'NO1'!J57,0)</f>
        <v>0</v>
      </c>
      <c r="K11" s="2">
        <f>IF('NO1'!K$50&lt;&gt;"",'NO1'!K57,0)</f>
        <v>0</v>
      </c>
      <c r="L11" s="2">
        <f>IF('NO1'!L$50&lt;&gt;"",'NO1'!L57,0)</f>
        <v>0</v>
      </c>
      <c r="M11" s="2">
        <f>IF('NO1'!M$50&lt;&gt;"",'NO1'!M57,0)</f>
        <v>0</v>
      </c>
      <c r="N11" s="2">
        <f>IF('NO1'!N$50&lt;&gt;"",'NO1'!N57,0)</f>
        <v>0</v>
      </c>
      <c r="O11" s="2">
        <f>IF('NO1'!O$50&lt;&gt;"",'NO1'!O57,0)</f>
        <v>0</v>
      </c>
      <c r="P11" s="2">
        <f>IF('NO1'!P$50&lt;&gt;"",'NO1'!P57,0)</f>
        <v>0</v>
      </c>
      <c r="Q11" s="2">
        <f>IF('NO1'!Q$50&lt;&gt;"",'NO1'!Q57,0)</f>
        <v>0</v>
      </c>
      <c r="R11" s="2">
        <f>IF('NO1'!R$50&lt;&gt;"",'NO1'!R57,0)</f>
        <v>0</v>
      </c>
      <c r="S11" s="2">
        <f>IF('NO1'!S$50&lt;&gt;"",'NO1'!S57,0)</f>
        <v>0</v>
      </c>
      <c r="T11" s="2">
        <f>IF('NO1'!T$50&lt;&gt;"",'NO1'!T57,0)</f>
        <v>0</v>
      </c>
      <c r="U11" s="2">
        <f>IF('NO1'!U$50&lt;&gt;"",'NO1'!U57,0)</f>
        <v>0</v>
      </c>
      <c r="V11" s="2">
        <f>IF('NO1'!V$50&lt;&gt;"",'NO1'!V57,0)</f>
        <v>0</v>
      </c>
      <c r="W11" s="42">
        <f t="shared" si="0"/>
        <v>0</v>
      </c>
      <c r="X11" s="42">
        <f t="shared" si="1"/>
        <v>0</v>
      </c>
      <c r="Y11" s="2" t="str">
        <f>IF(AND(SUM(X$7:X10)=0,SUM(X12:X$18)=0,SUM(X$20:X$21)=0,X11&gt;0,BYGGNADSTYP&lt;&gt;"Hallbyggnad"),1,"")</f>
        <v/>
      </c>
      <c r="Z11" s="21" t="str">
        <f>IF(Y11=1,LNG!B8,"")</f>
        <v/>
      </c>
      <c r="AB11" t="str">
        <f>IF(OR($Y$28=LNG!B8,$Y$28=LNG!C8),LNG!B8,"")</f>
        <v/>
      </c>
      <c r="AC11" t="str">
        <f>IF(OR($Y$28=LNG!B8,$Y$28=LNG!C8),LNG!C8,"")</f>
        <v/>
      </c>
    </row>
    <row r="12" spans="2:32" x14ac:dyDescent="0.3">
      <c r="B12" t="str">
        <f>LNG!B9</f>
        <v>Vård, typ familjeläkarmottagning</v>
      </c>
      <c r="C12" s="2">
        <f>IF('NO1'!C$50&lt;&gt;"",'NO1'!C58,0)</f>
        <v>0</v>
      </c>
      <c r="D12" s="2">
        <f>IF('NO1'!D$50&lt;&gt;"",'NO1'!D58,0)</f>
        <v>0</v>
      </c>
      <c r="E12" s="2">
        <f>IF('NO1'!E$50&lt;&gt;"",'NO1'!E58,0)</f>
        <v>0</v>
      </c>
      <c r="F12" s="2">
        <f>IF('NO1'!F$50&lt;&gt;"",'NO1'!F58,0)</f>
        <v>0</v>
      </c>
      <c r="G12" s="2">
        <f>IF('NO1'!G$50&lt;&gt;"",'NO1'!G58,0)</f>
        <v>0</v>
      </c>
      <c r="H12" s="2">
        <f>IF('NO1'!H$50&lt;&gt;"",'NO1'!H58,0)</f>
        <v>0</v>
      </c>
      <c r="I12" s="2">
        <f>IF('NO1'!I$50&lt;&gt;"",'NO1'!I58,0)</f>
        <v>0</v>
      </c>
      <c r="J12" s="2">
        <f>IF('NO1'!J$50&lt;&gt;"",'NO1'!J58,0)</f>
        <v>0</v>
      </c>
      <c r="K12" s="2">
        <f>IF('NO1'!K$50&lt;&gt;"",'NO1'!K58,0)</f>
        <v>0</v>
      </c>
      <c r="L12" s="2">
        <f>IF('NO1'!L$50&lt;&gt;"",'NO1'!L58,0)</f>
        <v>0</v>
      </c>
      <c r="M12" s="2">
        <f>IF('NO1'!M$50&lt;&gt;"",'NO1'!M58,0)</f>
        <v>0</v>
      </c>
      <c r="N12" s="2">
        <f>IF('NO1'!N$50&lt;&gt;"",'NO1'!N58,0)</f>
        <v>0</v>
      </c>
      <c r="O12" s="2">
        <f>IF('NO1'!O$50&lt;&gt;"",'NO1'!O58,0)</f>
        <v>0</v>
      </c>
      <c r="P12" s="2">
        <f>IF('NO1'!P$50&lt;&gt;"",'NO1'!P58,0)</f>
        <v>0</v>
      </c>
      <c r="Q12" s="2">
        <f>IF('NO1'!Q$50&lt;&gt;"",'NO1'!Q58,0)</f>
        <v>0</v>
      </c>
      <c r="R12" s="2">
        <f>IF('NO1'!R$50&lt;&gt;"",'NO1'!R58,0)</f>
        <v>0</v>
      </c>
      <c r="S12" s="2">
        <f>IF('NO1'!S$50&lt;&gt;"",'NO1'!S58,0)</f>
        <v>0</v>
      </c>
      <c r="T12" s="2">
        <f>IF('NO1'!T$50&lt;&gt;"",'NO1'!T58,0)</f>
        <v>0</v>
      </c>
      <c r="U12" s="2">
        <f>IF('NO1'!U$50&lt;&gt;"",'NO1'!U58,0)</f>
        <v>0</v>
      </c>
      <c r="V12" s="2">
        <f>IF('NO1'!V$50&lt;&gt;"",'NO1'!V58,0)</f>
        <v>0</v>
      </c>
      <c r="W12" s="42">
        <f t="shared" si="0"/>
        <v>0</v>
      </c>
      <c r="X12" s="42">
        <f t="shared" si="1"/>
        <v>0</v>
      </c>
      <c r="Y12" s="2" t="str">
        <f>IF(AND(SUM(X13:X$21)=0,SUM(X$7:X11)=0,X12&gt;0,BYGGNADSTYP&lt;&gt;"Hallbyggnad"),1,"")</f>
        <v/>
      </c>
      <c r="Z12" s="21" t="str">
        <f>IF(Y12=1,LNG!B9,"")</f>
        <v/>
      </c>
      <c r="AB12" t="str">
        <f>IF(OR($Y$28=LNG!B9,$Y$28=LNG!C9),LNG!B9,"")</f>
        <v/>
      </c>
      <c r="AC12" t="str">
        <f>IF(OR($Y$28=LNG!B9,$Y$28=LNG!C9),LNG!C9,"")</f>
        <v/>
      </c>
    </row>
    <row r="13" spans="2:32" x14ac:dyDescent="0.3">
      <c r="B13" t="str">
        <f>LNG!B10</f>
        <v>Förskoleverksamhet</v>
      </c>
      <c r="C13" s="2">
        <f>IF('NO1'!C$50&lt;&gt;"",'NO1'!C59,0)</f>
        <v>0</v>
      </c>
      <c r="D13" s="2">
        <f>IF('NO1'!D$50&lt;&gt;"",'NO1'!D59,0)</f>
        <v>0</v>
      </c>
      <c r="E13" s="2">
        <f>IF('NO1'!E$50&lt;&gt;"",'NO1'!E59,0)</f>
        <v>0</v>
      </c>
      <c r="F13" s="2">
        <f>IF('NO1'!F$50&lt;&gt;"",'NO1'!F59,0)</f>
        <v>0</v>
      </c>
      <c r="G13" s="2">
        <f>IF('NO1'!G$50&lt;&gt;"",'NO1'!G59,0)</f>
        <v>0</v>
      </c>
      <c r="H13" s="2">
        <f>IF('NO1'!H$50&lt;&gt;"",'NO1'!H59,0)</f>
        <v>0</v>
      </c>
      <c r="I13" s="2">
        <f>IF('NO1'!I$50&lt;&gt;"",'NO1'!I59,0)</f>
        <v>0</v>
      </c>
      <c r="J13" s="2">
        <f>IF('NO1'!J$50&lt;&gt;"",'NO1'!J59,0)</f>
        <v>0</v>
      </c>
      <c r="K13" s="2">
        <f>IF('NO1'!K$50&lt;&gt;"",'NO1'!K59,0)</f>
        <v>0</v>
      </c>
      <c r="L13" s="2">
        <f>IF('NO1'!L$50&lt;&gt;"",'NO1'!L59,0)</f>
        <v>0</v>
      </c>
      <c r="M13" s="2">
        <f>IF('NO1'!M$50&lt;&gt;"",'NO1'!M59,0)</f>
        <v>0</v>
      </c>
      <c r="N13" s="2">
        <f>IF('NO1'!N$50&lt;&gt;"",'NO1'!N59,0)</f>
        <v>0</v>
      </c>
      <c r="O13" s="2">
        <f>IF('NO1'!O$50&lt;&gt;"",'NO1'!O59,0)</f>
        <v>0</v>
      </c>
      <c r="P13" s="2">
        <f>IF('NO1'!P$50&lt;&gt;"",'NO1'!P59,0)</f>
        <v>0</v>
      </c>
      <c r="Q13" s="2">
        <f>IF('NO1'!Q$50&lt;&gt;"",'NO1'!Q59,0)</f>
        <v>0</v>
      </c>
      <c r="R13" s="2">
        <f>IF('NO1'!R$50&lt;&gt;"",'NO1'!R59,0)</f>
        <v>0</v>
      </c>
      <c r="S13" s="2">
        <f>IF('NO1'!S$50&lt;&gt;"",'NO1'!S59,0)</f>
        <v>0</v>
      </c>
      <c r="T13" s="2">
        <f>IF('NO1'!T$50&lt;&gt;"",'NO1'!T59,0)</f>
        <v>0</v>
      </c>
      <c r="U13" s="2">
        <f>IF('NO1'!U$50&lt;&gt;"",'NO1'!U59,0)</f>
        <v>0</v>
      </c>
      <c r="V13" s="2">
        <f>IF('NO1'!V$50&lt;&gt;"",'NO1'!V59,0)</f>
        <v>0</v>
      </c>
      <c r="W13" s="42">
        <f t="shared" si="0"/>
        <v>0</v>
      </c>
      <c r="X13" s="42">
        <f t="shared" si="1"/>
        <v>0</v>
      </c>
      <c r="Y13" s="2" t="str">
        <f>IF(AND(SUM(X$7:X$12)=0,SUM(X$14:X$18)=0,SUM(X$20:X$21)=0,X13&gt;0,BYGGNADSTYP&lt;&gt;"Hallbyggnad"),1,"")</f>
        <v/>
      </c>
      <c r="Z13" s="21" t="str">
        <f>IF(Y13=1,LNG!B10,"")</f>
        <v/>
      </c>
      <c r="AB13" t="str">
        <f>IF(OR($Y$28=LNG!B10,$Y$28=LNG!C10),LNG!B10,"")</f>
        <v/>
      </c>
      <c r="AC13" t="str">
        <f>IF(OR($Y$28=LNG!B10,$Y$28=LNG!C10),LNG!C10,"")</f>
        <v/>
      </c>
    </row>
    <row r="14" spans="2:32" x14ac:dyDescent="0.3">
      <c r="B14" t="str">
        <f>LNG!B11</f>
        <v>Mindre affärslokaler</v>
      </c>
      <c r="C14" s="2">
        <f>IF('NO1'!C$50&lt;&gt;"",'NO1'!C60,0)</f>
        <v>0</v>
      </c>
      <c r="D14" s="2">
        <f>IF('NO1'!D$50&lt;&gt;"",'NO1'!D60,0)</f>
        <v>0</v>
      </c>
      <c r="E14" s="2">
        <f>IF('NO1'!E$50&lt;&gt;"",'NO1'!E60,0)</f>
        <v>0</v>
      </c>
      <c r="F14" s="2">
        <f>IF('NO1'!F$50&lt;&gt;"",'NO1'!F60,0)</f>
        <v>0</v>
      </c>
      <c r="G14" s="2">
        <f>IF('NO1'!G$50&lt;&gt;"",'NO1'!G60,0)</f>
        <v>0</v>
      </c>
      <c r="H14" s="2">
        <f>IF('NO1'!H$50&lt;&gt;"",'NO1'!H60,0)</f>
        <v>0</v>
      </c>
      <c r="I14" s="2">
        <f>IF('NO1'!I$50&lt;&gt;"",'NO1'!I60,0)</f>
        <v>0</v>
      </c>
      <c r="J14" s="2">
        <f>IF('NO1'!J$50&lt;&gt;"",'NO1'!J60,0)</f>
        <v>0</v>
      </c>
      <c r="K14" s="2">
        <f>IF('NO1'!K$50&lt;&gt;"",'NO1'!K60,0)</f>
        <v>0</v>
      </c>
      <c r="L14" s="2">
        <f>IF('NO1'!L$50&lt;&gt;"",'NO1'!L60,0)</f>
        <v>0</v>
      </c>
      <c r="M14" s="2">
        <f>IF('NO1'!M$50&lt;&gt;"",'NO1'!M60,0)</f>
        <v>0</v>
      </c>
      <c r="N14" s="2">
        <f>IF('NO1'!N$50&lt;&gt;"",'NO1'!N60,0)</f>
        <v>0</v>
      </c>
      <c r="O14" s="2">
        <f>IF('NO1'!O$50&lt;&gt;"",'NO1'!O60,0)</f>
        <v>0</v>
      </c>
      <c r="P14" s="2">
        <f>IF('NO1'!P$50&lt;&gt;"",'NO1'!P60,0)</f>
        <v>0</v>
      </c>
      <c r="Q14" s="2">
        <f>IF('NO1'!Q$50&lt;&gt;"",'NO1'!Q60,0)</f>
        <v>0</v>
      </c>
      <c r="R14" s="2">
        <f>IF('NO1'!R$50&lt;&gt;"",'NO1'!R60,0)</f>
        <v>0</v>
      </c>
      <c r="S14" s="2">
        <f>IF('NO1'!S$50&lt;&gt;"",'NO1'!S60,0)</f>
        <v>0</v>
      </c>
      <c r="T14" s="2">
        <f>IF('NO1'!T$50&lt;&gt;"",'NO1'!T60,0)</f>
        <v>0</v>
      </c>
      <c r="U14" s="2">
        <f>IF('NO1'!U$50&lt;&gt;"",'NO1'!U60,0)</f>
        <v>0</v>
      </c>
      <c r="V14" s="2">
        <f>IF('NO1'!V$50&lt;&gt;"",'NO1'!V60,0)</f>
        <v>0</v>
      </c>
      <c r="W14" s="42">
        <f t="shared" si="0"/>
        <v>0</v>
      </c>
      <c r="X14" s="42">
        <f t="shared" si="1"/>
        <v>0</v>
      </c>
      <c r="Y14" s="2" t="str">
        <f>IF(AND(SUM(X15:X$21)=0,SUM(X$7:X13)=0,X14&gt;0,BYGGNADSTYP&lt;&gt;"Hallbyggnad"),1,"")</f>
        <v/>
      </c>
      <c r="Z14" s="21" t="str">
        <f>IF(Y14=1,LNG!B11,"")</f>
        <v/>
      </c>
      <c r="AB14" t="str">
        <f>IF(OR($Y$28=LNG!B11,$Y$28=LNG!C11),LNG!B11,"")</f>
        <v/>
      </c>
      <c r="AC14" t="str">
        <f>IF(OR($Y$28=LNG!B11,$Y$28=LNG!C11),LNG!C11,"")</f>
        <v/>
      </c>
    </row>
    <row r="15" spans="2:32" x14ac:dyDescent="0.3">
      <c r="B15" t="str">
        <f>LNG!B12</f>
        <v>Skola</v>
      </c>
      <c r="C15" s="2">
        <f>IF('NO1'!C$50&lt;&gt;"",'NO1'!C61,0)</f>
        <v>0</v>
      </c>
      <c r="D15" s="2">
        <f>IF('NO1'!D$50&lt;&gt;"",'NO1'!D61,0)</f>
        <v>0</v>
      </c>
      <c r="E15" s="2">
        <f>IF('NO1'!E$50&lt;&gt;"",'NO1'!E61,0)</f>
        <v>0</v>
      </c>
      <c r="F15" s="2">
        <f>IF('NO1'!F$50&lt;&gt;"",'NO1'!F61,0)</f>
        <v>0</v>
      </c>
      <c r="G15" s="2">
        <f>IF('NO1'!G$50&lt;&gt;"",'NO1'!G61,0)</f>
        <v>0</v>
      </c>
      <c r="H15" s="2">
        <f>IF('NO1'!H$50&lt;&gt;"",'NO1'!H61,0)</f>
        <v>0</v>
      </c>
      <c r="I15" s="2">
        <f>IF('NO1'!I$50&lt;&gt;"",'NO1'!I61,0)</f>
        <v>0</v>
      </c>
      <c r="J15" s="2">
        <f>IF('NO1'!J$50&lt;&gt;"",'NO1'!J61,0)</f>
        <v>0</v>
      </c>
      <c r="K15" s="2">
        <f>IF('NO1'!K$50&lt;&gt;"",'NO1'!K61,0)</f>
        <v>0</v>
      </c>
      <c r="L15" s="2">
        <f>IF('NO1'!L$50&lt;&gt;"",'NO1'!L61,0)</f>
        <v>0</v>
      </c>
      <c r="M15" s="2">
        <f>IF('NO1'!M$50&lt;&gt;"",'NO1'!M61,0)</f>
        <v>0</v>
      </c>
      <c r="N15" s="2">
        <f>IF('NO1'!N$50&lt;&gt;"",'NO1'!N61,0)</f>
        <v>0</v>
      </c>
      <c r="O15" s="2">
        <f>IF('NO1'!O$50&lt;&gt;"",'NO1'!O61,0)</f>
        <v>0</v>
      </c>
      <c r="P15" s="2">
        <f>IF('NO1'!P$50&lt;&gt;"",'NO1'!P61,0)</f>
        <v>0</v>
      </c>
      <c r="Q15" s="2">
        <f>IF('NO1'!Q$50&lt;&gt;"",'NO1'!Q61,0)</f>
        <v>0</v>
      </c>
      <c r="R15" s="2">
        <f>IF('NO1'!R$50&lt;&gt;"",'NO1'!R61,0)</f>
        <v>0</v>
      </c>
      <c r="S15" s="2">
        <f>IF('NO1'!S$50&lt;&gt;"",'NO1'!S61,0)</f>
        <v>0</v>
      </c>
      <c r="T15" s="2">
        <f>IF('NO1'!T$50&lt;&gt;"",'NO1'!T61,0)</f>
        <v>0</v>
      </c>
      <c r="U15" s="2">
        <f>IF('NO1'!U$50&lt;&gt;"",'NO1'!U61,0)</f>
        <v>0</v>
      </c>
      <c r="V15" s="2">
        <f>IF('NO1'!V$50&lt;&gt;"",'NO1'!V61,0)</f>
        <v>0</v>
      </c>
      <c r="W15" s="42">
        <f t="shared" si="0"/>
        <v>0</v>
      </c>
      <c r="X15" s="42">
        <f t="shared" si="1"/>
        <v>0</v>
      </c>
      <c r="Y15" s="2" t="str">
        <f>IF(AND(SUM(X$7:X14)=0,SUM(X16:X$18)=0,SUM(X$20:X$21)=0,X15&gt;0,BYGGNADSTYP&lt;&gt;"Hallbyggnad"),1,"")</f>
        <v/>
      </c>
      <c r="Z15" s="21" t="str">
        <f>IF(Y15=1,LNG!B12,"")</f>
        <v/>
      </c>
      <c r="AB15" t="str">
        <f>IF(OR($Y$28=LNG!B12,$Y$28=LNG!C12),LNG!B12,"")</f>
        <v/>
      </c>
      <c r="AC15" t="str">
        <f>IF(OR($Y$28=LNG!B12,$Y$28=LNG!C12),LNG!C12,"")</f>
        <v/>
      </c>
    </row>
    <row r="16" spans="2:32" x14ac:dyDescent="0.3">
      <c r="B16" t="str">
        <f>LNG!B13</f>
        <v>Äldreboende</v>
      </c>
      <c r="C16" s="2">
        <f>IF('NO1'!C$50&lt;&gt;"",'NO1'!C62,0)</f>
        <v>0</v>
      </c>
      <c r="D16" s="2">
        <f>IF('NO1'!D$50&lt;&gt;"",'NO1'!D62,0)</f>
        <v>0</v>
      </c>
      <c r="E16" s="2">
        <f>IF('NO1'!E$50&lt;&gt;"",'NO1'!E62,0)</f>
        <v>0</v>
      </c>
      <c r="F16" s="2">
        <f>IF('NO1'!F$50&lt;&gt;"",'NO1'!F62,0)</f>
        <v>0</v>
      </c>
      <c r="G16" s="2">
        <f>IF('NO1'!G$50&lt;&gt;"",'NO1'!G62,0)</f>
        <v>0</v>
      </c>
      <c r="H16" s="2">
        <f>IF('NO1'!H$50&lt;&gt;"",'NO1'!H62,0)</f>
        <v>0</v>
      </c>
      <c r="I16" s="2">
        <f>IF('NO1'!I$50&lt;&gt;"",'NO1'!I62,0)</f>
        <v>0</v>
      </c>
      <c r="J16" s="2">
        <f>IF('NO1'!J$50&lt;&gt;"",'NO1'!J62,0)</f>
        <v>0</v>
      </c>
      <c r="K16" s="2">
        <f>IF('NO1'!K$50&lt;&gt;"",'NO1'!K62,0)</f>
        <v>0</v>
      </c>
      <c r="L16" s="2">
        <f>IF('NO1'!L$50&lt;&gt;"",'NO1'!L62,0)</f>
        <v>0</v>
      </c>
      <c r="M16" s="2">
        <f>IF('NO1'!M$50&lt;&gt;"",'NO1'!M62,0)</f>
        <v>0</v>
      </c>
      <c r="N16" s="2">
        <f>IF('NO1'!N$50&lt;&gt;"",'NO1'!N62,0)</f>
        <v>0</v>
      </c>
      <c r="O16" s="2">
        <f>IF('NO1'!O$50&lt;&gt;"",'NO1'!O62,0)</f>
        <v>0</v>
      </c>
      <c r="P16" s="2">
        <f>IF('NO1'!P$50&lt;&gt;"",'NO1'!P62,0)</f>
        <v>0</v>
      </c>
      <c r="Q16" s="2">
        <f>IF('NO1'!Q$50&lt;&gt;"",'NO1'!Q62,0)</f>
        <v>0</v>
      </c>
      <c r="R16" s="2">
        <f>IF('NO1'!R$50&lt;&gt;"",'NO1'!R62,0)</f>
        <v>0</v>
      </c>
      <c r="S16" s="2">
        <f>IF('NO1'!S$50&lt;&gt;"",'NO1'!S62,0)</f>
        <v>0</v>
      </c>
      <c r="T16" s="2">
        <f>IF('NO1'!T$50&lt;&gt;"",'NO1'!T62,0)</f>
        <v>0</v>
      </c>
      <c r="U16" s="2">
        <f>IF('NO1'!U$50&lt;&gt;"",'NO1'!U62,0)</f>
        <v>0</v>
      </c>
      <c r="V16" s="2">
        <f>IF('NO1'!V$50&lt;&gt;"",'NO1'!V62,0)</f>
        <v>0</v>
      </c>
      <c r="W16" s="42">
        <f t="shared" si="0"/>
        <v>0</v>
      </c>
      <c r="X16" s="42">
        <f t="shared" si="1"/>
        <v>0</v>
      </c>
      <c r="Y16" s="2" t="str">
        <f>IF(AND(SUM(X$7:X15)=0,SUM(X17:X$18)=0,SUM(X$20:X$21)=0,X16&gt;0,BYGGNADSTYP&lt;&gt;"Hallbyggnad"),1,"")</f>
        <v/>
      </c>
      <c r="Z16" s="21" t="str">
        <f>IF(Y16=1,LNG!B13,"")</f>
        <v/>
      </c>
      <c r="AB16" t="str">
        <f>IF(OR($Y$28=LNG!B13,$Y$28=LNG!C13),LNG!B13,"")</f>
        <v/>
      </c>
      <c r="AC16" t="str">
        <f>IF(OR($Y$28=LNG!B13,$Y$28=LNG!C13),LNG!C13,"")</f>
        <v/>
      </c>
    </row>
    <row r="17" spans="2:32" x14ac:dyDescent="0.3">
      <c r="B17" t="str">
        <f>LNG!B14</f>
        <v>Flerbostadshus/Boende</v>
      </c>
      <c r="C17" s="2">
        <f>IF('NO1'!C$50&lt;&gt;"",'NO1'!C63,0)</f>
        <v>0</v>
      </c>
      <c r="D17" s="2">
        <f>IF('NO1'!D$50&lt;&gt;"",'NO1'!D63,0)</f>
        <v>0</v>
      </c>
      <c r="E17" s="2">
        <f>IF('NO1'!E$50&lt;&gt;"",'NO1'!E63,0)</f>
        <v>0</v>
      </c>
      <c r="F17" s="2">
        <f>IF('NO1'!F$50&lt;&gt;"",'NO1'!F63,0)</f>
        <v>0</v>
      </c>
      <c r="G17" s="2">
        <f>IF('NO1'!G$50&lt;&gt;"",'NO1'!G63,0)</f>
        <v>0</v>
      </c>
      <c r="H17" s="2">
        <f>IF('NO1'!H$50&lt;&gt;"",'NO1'!H63,0)</f>
        <v>0</v>
      </c>
      <c r="I17" s="2">
        <f>IF('NO1'!I$50&lt;&gt;"",'NO1'!I63,0)</f>
        <v>0</v>
      </c>
      <c r="J17" s="2">
        <f>IF('NO1'!J$50&lt;&gt;"",'NO1'!J63,0)</f>
        <v>0</v>
      </c>
      <c r="K17" s="2">
        <f>IF('NO1'!K$50&lt;&gt;"",'NO1'!K63,0)</f>
        <v>0</v>
      </c>
      <c r="L17" s="2">
        <f>IF('NO1'!L$50&lt;&gt;"",'NO1'!L63,0)</f>
        <v>0</v>
      </c>
      <c r="M17" s="2">
        <f>IF('NO1'!M$50&lt;&gt;"",'NO1'!M63,0)</f>
        <v>0</v>
      </c>
      <c r="N17" s="2">
        <f>IF('NO1'!N$50&lt;&gt;"",'NO1'!N63,0)</f>
        <v>0</v>
      </c>
      <c r="O17" s="2">
        <f>IF('NO1'!O$50&lt;&gt;"",'NO1'!O63,0)</f>
        <v>0</v>
      </c>
      <c r="P17" s="2">
        <f>IF('NO1'!P$50&lt;&gt;"",'NO1'!P63,0)</f>
        <v>0</v>
      </c>
      <c r="Q17" s="2">
        <f>IF('NO1'!Q$50&lt;&gt;"",'NO1'!Q63,0)</f>
        <v>0</v>
      </c>
      <c r="R17" s="2">
        <f>IF('NO1'!R$50&lt;&gt;"",'NO1'!R63,0)</f>
        <v>0</v>
      </c>
      <c r="S17" s="2">
        <f>IF('NO1'!S$50&lt;&gt;"",'NO1'!S63,0)</f>
        <v>0</v>
      </c>
      <c r="T17" s="2">
        <f>IF('NO1'!T$50&lt;&gt;"",'NO1'!T63,0)</f>
        <v>0</v>
      </c>
      <c r="U17" s="2">
        <f>IF('NO1'!U$50&lt;&gt;"",'NO1'!U63,0)</f>
        <v>0</v>
      </c>
      <c r="V17" s="2">
        <f>IF('NO1'!V$50&lt;&gt;"",'NO1'!V63,0)</f>
        <v>0</v>
      </c>
      <c r="W17" s="42">
        <f t="shared" si="0"/>
        <v>0</v>
      </c>
      <c r="X17" s="42">
        <f t="shared" si="1"/>
        <v>0</v>
      </c>
      <c r="Y17" s="2" t="str">
        <f>IF(OR(X17&gt;0,C31=1),1,"")</f>
        <v/>
      </c>
      <c r="Z17" s="21" t="str">
        <f>IF(Y17=1,LNG!B14,"")</f>
        <v/>
      </c>
      <c r="AB17" t="str">
        <f>IF(OR($Y$28=LNG!B14,$Y$28=LNG!C14),LNG!B14,"")</f>
        <v/>
      </c>
      <c r="AC17" t="str">
        <f>IF(OR($Y$28=LNG!B14,$Y$28=LNG!C14),LNG!C14,"")</f>
        <v/>
      </c>
    </row>
    <row r="18" spans="2:32" x14ac:dyDescent="0.3">
      <c r="B18" t="str">
        <f>LNG!B15</f>
        <v>Laboratorium</v>
      </c>
      <c r="C18" s="2">
        <f>IF('NO1'!C$50&lt;&gt;"",'NO1'!C64,0)</f>
        <v>0</v>
      </c>
      <c r="D18" s="2">
        <f>IF('NO1'!D$50&lt;&gt;"",'NO1'!D64,0)</f>
        <v>0</v>
      </c>
      <c r="E18" s="2">
        <f>IF('NO1'!E$50&lt;&gt;"",'NO1'!E64,0)</f>
        <v>0</v>
      </c>
      <c r="F18" s="2">
        <f>IF('NO1'!F$50&lt;&gt;"",'NO1'!F64,0)</f>
        <v>0</v>
      </c>
      <c r="G18" s="2">
        <f>IF('NO1'!G$50&lt;&gt;"",'NO1'!G64,0)</f>
        <v>0</v>
      </c>
      <c r="H18" s="2">
        <f>IF('NO1'!H$50&lt;&gt;"",'NO1'!H64,0)</f>
        <v>0</v>
      </c>
      <c r="I18" s="2">
        <f>IF('NO1'!I$50&lt;&gt;"",'NO1'!I64,0)</f>
        <v>0</v>
      </c>
      <c r="J18" s="2">
        <f>IF('NO1'!J$50&lt;&gt;"",'NO1'!J64,0)</f>
        <v>0</v>
      </c>
      <c r="K18" s="2">
        <f>IF('NO1'!K$50&lt;&gt;"",'NO1'!K64,0)</f>
        <v>0</v>
      </c>
      <c r="L18" s="2">
        <f>IF('NO1'!L$50&lt;&gt;"",'NO1'!L64,0)</f>
        <v>0</v>
      </c>
      <c r="M18" s="2">
        <f>IF('NO1'!M$50&lt;&gt;"",'NO1'!M64,0)</f>
        <v>0</v>
      </c>
      <c r="N18" s="2">
        <f>IF('NO1'!N$50&lt;&gt;"",'NO1'!N64,0)</f>
        <v>0</v>
      </c>
      <c r="O18" s="2">
        <f>IF('NO1'!O$50&lt;&gt;"",'NO1'!O64,0)</f>
        <v>0</v>
      </c>
      <c r="P18" s="2">
        <f>IF('NO1'!P$50&lt;&gt;"",'NO1'!P64,0)</f>
        <v>0</v>
      </c>
      <c r="Q18" s="2">
        <f>IF('NO1'!Q$50&lt;&gt;"",'NO1'!Q64,0)</f>
        <v>0</v>
      </c>
      <c r="R18" s="2">
        <f>IF('NO1'!R$50&lt;&gt;"",'NO1'!R64,0)</f>
        <v>0</v>
      </c>
      <c r="S18" s="2">
        <f>IF('NO1'!S$50&lt;&gt;"",'NO1'!S64,0)</f>
        <v>0</v>
      </c>
      <c r="T18" s="2">
        <f>IF('NO1'!T$50&lt;&gt;"",'NO1'!T64,0)</f>
        <v>0</v>
      </c>
      <c r="U18" s="2">
        <f>IF('NO1'!U$50&lt;&gt;"",'NO1'!U64,0)</f>
        <v>0</v>
      </c>
      <c r="V18" s="2">
        <f>IF('NO1'!V$50&lt;&gt;"",'NO1'!V64,0)</f>
        <v>0</v>
      </c>
      <c r="W18" s="42">
        <f t="shared" si="0"/>
        <v>0</v>
      </c>
      <c r="X18" s="42">
        <f t="shared" si="1"/>
        <v>0</v>
      </c>
      <c r="Y18" s="2" t="str">
        <f>IF(AND(SUM(X$7:X17)=0,SUM(X$20:X$21)=0,X18&gt;0,BYGGNADSTYP&lt;&gt;"Hallbyggnad"),1,"")</f>
        <v/>
      </c>
      <c r="Z18" s="21" t="str">
        <f>IF(Y18=1,LNG!B15,"")</f>
        <v/>
      </c>
      <c r="AB18" t="str">
        <f>IF(OR($Y$28=LNG!B15,$Y$28=LNG!C15),LNG!B15,"")</f>
        <v/>
      </c>
      <c r="AC18" t="str">
        <f>IF(OR($Y$28=LNG!B15,$Y$28=LNG!C15),LNG!C15,"")</f>
        <v/>
      </c>
    </row>
    <row r="19" spans="2:32" x14ac:dyDescent="0.3">
      <c r="B19" t="str">
        <f>LNG!B16</f>
        <v>Restaurang/Matsal</v>
      </c>
      <c r="C19" s="2">
        <f>IF('NO1'!C$50&lt;&gt;"",'NO1'!C65,0)</f>
        <v>0</v>
      </c>
      <c r="D19" s="2">
        <f>IF('NO1'!D$50&lt;&gt;"",'NO1'!D65,0)</f>
        <v>0</v>
      </c>
      <c r="E19" s="2">
        <f>IF('NO1'!E$50&lt;&gt;"",'NO1'!E65,0)</f>
        <v>0</v>
      </c>
      <c r="F19" s="2">
        <f>IF('NO1'!F$50&lt;&gt;"",'NO1'!F65,0)</f>
        <v>0</v>
      </c>
      <c r="G19" s="2">
        <f>IF('NO1'!G$50&lt;&gt;"",'NO1'!G65,0)</f>
        <v>0</v>
      </c>
      <c r="H19" s="2">
        <f>IF('NO1'!H$50&lt;&gt;"",'NO1'!H65,0)</f>
        <v>0</v>
      </c>
      <c r="I19" s="2">
        <f>IF('NO1'!I$50&lt;&gt;"",'NO1'!I65,0)</f>
        <v>0</v>
      </c>
      <c r="J19" s="2">
        <f>IF('NO1'!J$50&lt;&gt;"",'NO1'!J65,0)</f>
        <v>0</v>
      </c>
      <c r="K19" s="2">
        <f>IF('NO1'!K$50&lt;&gt;"",'NO1'!K65,0)</f>
        <v>0</v>
      </c>
      <c r="L19" s="2">
        <f>IF('NO1'!L$50&lt;&gt;"",'NO1'!L65,0)</f>
        <v>0</v>
      </c>
      <c r="M19" s="2">
        <f>IF('NO1'!M$50&lt;&gt;"",'NO1'!M65,0)</f>
        <v>0</v>
      </c>
      <c r="N19" s="2">
        <f>IF('NO1'!N$50&lt;&gt;"",'NO1'!N65,0)</f>
        <v>0</v>
      </c>
      <c r="O19" s="2">
        <f>IF('NO1'!O$50&lt;&gt;"",'NO1'!O65,0)</f>
        <v>0</v>
      </c>
      <c r="P19" s="2">
        <f>IF('NO1'!P$50&lt;&gt;"",'NO1'!P65,0)</f>
        <v>0</v>
      </c>
      <c r="Q19" s="2">
        <f>IF('NO1'!Q$50&lt;&gt;"",'NO1'!Q65,0)</f>
        <v>0</v>
      </c>
      <c r="R19" s="2">
        <f>IF('NO1'!R$50&lt;&gt;"",'NO1'!R65,0)</f>
        <v>0</v>
      </c>
      <c r="S19" s="2">
        <f>IF('NO1'!S$50&lt;&gt;"",'NO1'!S65,0)</f>
        <v>0</v>
      </c>
      <c r="T19" s="2">
        <f>IF('NO1'!T$50&lt;&gt;"",'NO1'!T65,0)</f>
        <v>0</v>
      </c>
      <c r="U19" s="2">
        <f>IF('NO1'!U$50&lt;&gt;"",'NO1'!U65,0)</f>
        <v>0</v>
      </c>
      <c r="V19" s="2">
        <f>IF('NO1'!V$50&lt;&gt;"",'NO1'!V65,0)</f>
        <v>0</v>
      </c>
      <c r="W19" s="42">
        <f t="shared" si="0"/>
        <v>0</v>
      </c>
      <c r="X19" s="42">
        <f t="shared" si="1"/>
        <v>0</v>
      </c>
      <c r="Y19" s="2" t="str">
        <f>IF(AND(SUM(X20:X$21)=0,SUM(X$7:X18)=0,X19&gt;0,BYGGNADSTYP&lt;&gt;"Hallbyggnad"),1,"")</f>
        <v/>
      </c>
      <c r="Z19" s="21" t="str">
        <f>IF(Y19=1,LNG!B16,"")</f>
        <v/>
      </c>
      <c r="AB19" t="str">
        <f>IF(OR($Y$28=LNG!B16,$Y$28=LNG!C16),LNG!B16,"")</f>
        <v/>
      </c>
      <c r="AC19" t="str">
        <f>IF(OR($Y$28=LNG!B16,$Y$28=LNG!C16),LNG!C16,"")</f>
        <v/>
      </c>
    </row>
    <row r="20" spans="2:32" x14ac:dyDescent="0.3">
      <c r="B20" t="str">
        <f>LNG!B17</f>
        <v>Hotellverksamhet</v>
      </c>
      <c r="C20" s="2">
        <f>IF('NO1'!C$50&lt;&gt;"",'NO1'!C66,0)</f>
        <v>0</v>
      </c>
      <c r="D20" s="2">
        <f>IF('NO1'!D$50&lt;&gt;"",'NO1'!D66,0)</f>
        <v>0</v>
      </c>
      <c r="E20" s="2">
        <f>IF('NO1'!E$50&lt;&gt;"",'NO1'!E66,0)</f>
        <v>0</v>
      </c>
      <c r="F20" s="2">
        <f>IF('NO1'!F$50&lt;&gt;"",'NO1'!F66,0)</f>
        <v>0</v>
      </c>
      <c r="G20" s="2">
        <f>IF('NO1'!G$50&lt;&gt;"",'NO1'!G66,0)</f>
        <v>0</v>
      </c>
      <c r="H20" s="2">
        <f>IF('NO1'!H$50&lt;&gt;"",'NO1'!H66,0)</f>
        <v>0</v>
      </c>
      <c r="I20" s="2">
        <f>IF('NO1'!I$50&lt;&gt;"",'NO1'!I66,0)</f>
        <v>0</v>
      </c>
      <c r="J20" s="2">
        <f>IF('NO1'!J$50&lt;&gt;"",'NO1'!J66,0)</f>
        <v>0</v>
      </c>
      <c r="K20" s="2">
        <f>IF('NO1'!K$50&lt;&gt;"",'NO1'!K66,0)</f>
        <v>0</v>
      </c>
      <c r="L20" s="2">
        <f>IF('NO1'!L$50&lt;&gt;"",'NO1'!L66,0)</f>
        <v>0</v>
      </c>
      <c r="M20" s="2">
        <f>IF('NO1'!M$50&lt;&gt;"",'NO1'!M66,0)</f>
        <v>0</v>
      </c>
      <c r="N20" s="2">
        <f>IF('NO1'!N$50&lt;&gt;"",'NO1'!N66,0)</f>
        <v>0</v>
      </c>
      <c r="O20" s="2">
        <f>IF('NO1'!O$50&lt;&gt;"",'NO1'!O66,0)</f>
        <v>0</v>
      </c>
      <c r="P20" s="2">
        <f>IF('NO1'!P$50&lt;&gt;"",'NO1'!P66,0)</f>
        <v>0</v>
      </c>
      <c r="Q20" s="2">
        <f>IF('NO1'!Q$50&lt;&gt;"",'NO1'!Q66,0)</f>
        <v>0</v>
      </c>
      <c r="R20" s="2">
        <f>IF('NO1'!R$50&lt;&gt;"",'NO1'!R66,0)</f>
        <v>0</v>
      </c>
      <c r="S20" s="2">
        <f>IF('NO1'!S$50&lt;&gt;"",'NO1'!S66,0)</f>
        <v>0</v>
      </c>
      <c r="T20" s="2">
        <f>IF('NO1'!T$50&lt;&gt;"",'NO1'!T66,0)</f>
        <v>0</v>
      </c>
      <c r="U20" s="2">
        <f>IF('NO1'!U$50&lt;&gt;"",'NO1'!U66,0)</f>
        <v>0</v>
      </c>
      <c r="V20" s="2">
        <f>IF('NO1'!V$50&lt;&gt;"",'NO1'!V66,0)</f>
        <v>0</v>
      </c>
      <c r="W20" s="42">
        <f t="shared" si="0"/>
        <v>0</v>
      </c>
      <c r="X20" s="42">
        <f t="shared" si="1"/>
        <v>0</v>
      </c>
      <c r="Y20" s="2" t="str">
        <f>IF(AND(SUM(X$7:X18)=0,X21=0,X20&gt;0,BYGGNADSTYP&lt;&gt;"Hallbyggnad"),1,"")</f>
        <v/>
      </c>
      <c r="Z20" s="21" t="str">
        <f>IF(Y20=1,LNG!B17,"")</f>
        <v/>
      </c>
      <c r="AB20" t="str">
        <f>IF(OR($Y$28=LNG!B17,$Y$28=LNG!C17),LNG!B17,"")</f>
        <v/>
      </c>
      <c r="AC20" t="str">
        <f>IF(OR($Y$28=LNG!B17,$Y$28=LNG!C17),LNG!C17,"")</f>
        <v/>
      </c>
    </row>
    <row r="21" spans="2:32" ht="15" thickBot="1" x14ac:dyDescent="0.35">
      <c r="B21" t="str">
        <f>LNG!B18</f>
        <v>Småhus</v>
      </c>
      <c r="C21" s="35">
        <f>IF('NO1'!C$50&lt;&gt;"",'NO1'!C67,0)</f>
        <v>0</v>
      </c>
      <c r="D21" s="35">
        <f>IF('NO1'!D$50&lt;&gt;"",'NO1'!D67,0)</f>
        <v>0</v>
      </c>
      <c r="E21" s="35">
        <f>IF('NO1'!E$50&lt;&gt;"",'NO1'!E67,0)</f>
        <v>0</v>
      </c>
      <c r="F21" s="35">
        <f>IF('NO1'!F$50&lt;&gt;"",'NO1'!F67,0)</f>
        <v>0</v>
      </c>
      <c r="G21" s="35">
        <f>IF('NO1'!G$50&lt;&gt;"",'NO1'!G67,0)</f>
        <v>0</v>
      </c>
      <c r="H21" s="35">
        <f>IF('NO1'!H$50&lt;&gt;"",'NO1'!H67,0)</f>
        <v>0</v>
      </c>
      <c r="I21" s="35">
        <f>IF('NO1'!I$50&lt;&gt;"",'NO1'!I67,0)</f>
        <v>0</v>
      </c>
      <c r="J21" s="35">
        <f>IF('NO1'!J$50&lt;&gt;"",'NO1'!J67,0)</f>
        <v>0</v>
      </c>
      <c r="K21" s="35">
        <f>IF('NO1'!K$50&lt;&gt;"",'NO1'!K67,0)</f>
        <v>0</v>
      </c>
      <c r="L21" s="35">
        <f>IF('NO1'!L$50&lt;&gt;"",'NO1'!L67,0)</f>
        <v>0</v>
      </c>
      <c r="M21" s="35">
        <f>IF('NO1'!M$50&lt;&gt;"",'NO1'!M67,0)</f>
        <v>0</v>
      </c>
      <c r="N21" s="35">
        <f>IF('NO1'!N$50&lt;&gt;"",'NO1'!N67,0)</f>
        <v>0</v>
      </c>
      <c r="O21" s="35">
        <f>IF('NO1'!O$50&lt;&gt;"",'NO1'!O67,0)</f>
        <v>0</v>
      </c>
      <c r="P21" s="35">
        <f>IF('NO1'!P$50&lt;&gt;"",'NO1'!P67,0)</f>
        <v>0</v>
      </c>
      <c r="Q21" s="35">
        <f>IF('NO1'!Q$50&lt;&gt;"",'NO1'!Q67,0)</f>
        <v>0</v>
      </c>
      <c r="R21" s="35">
        <f>IF('NO1'!R$50&lt;&gt;"",'NO1'!R67,0)</f>
        <v>0</v>
      </c>
      <c r="S21" s="35">
        <f>IF('NO1'!S$50&lt;&gt;"",'NO1'!S67,0)</f>
        <v>0</v>
      </c>
      <c r="T21" s="35">
        <f>IF('NO1'!T$50&lt;&gt;"",'NO1'!T67,0)</f>
        <v>0</v>
      </c>
      <c r="U21" s="35">
        <f>IF('NO1'!U$50&lt;&gt;"",'NO1'!U67,0)</f>
        <v>0</v>
      </c>
      <c r="V21" s="35">
        <f>IF('NO1'!V$50&lt;&gt;"",'NO1'!V67,0)</f>
        <v>0</v>
      </c>
      <c r="W21" s="42">
        <f t="shared" si="0"/>
        <v>0</v>
      </c>
      <c r="X21" s="42">
        <f t="shared" si="1"/>
        <v>0</v>
      </c>
      <c r="Y21" s="2" t="str">
        <f>IF(AND(SUM(X$7:X20)=0,X21&gt;0,BYGGNADSTYP&lt;&gt;"Hallbyggnad"),1,"")</f>
        <v/>
      </c>
      <c r="Z21" s="21" t="str">
        <f>IF(Y21=1,LNG!B18,"")</f>
        <v/>
      </c>
      <c r="AB21" t="str">
        <f>IF(OR($Y$28=LNG!B18,$Y$28=LNG!C18),LNG!B18,"")</f>
        <v/>
      </c>
      <c r="AC21" t="str">
        <f>IF(OR($Y$28=LNG!B18,$Y$28=LNG!C18),LNG!C18,"")</f>
        <v/>
      </c>
    </row>
    <row r="22" spans="2:32" x14ac:dyDescent="0.3">
      <c r="B22" t="s">
        <v>36</v>
      </c>
      <c r="C22" s="34">
        <f>'NO1'!C68</f>
        <v>0</v>
      </c>
      <c r="D22" s="34">
        <f>'NO1'!D68</f>
        <v>0</v>
      </c>
      <c r="E22" s="34">
        <f>'NO1'!E68</f>
        <v>0</v>
      </c>
      <c r="F22" s="34" t="str">
        <f>'NO1'!F68</f>
        <v/>
      </c>
      <c r="G22" s="34" t="str">
        <f>'NO1'!G68</f>
        <v/>
      </c>
      <c r="H22" s="34" t="str">
        <f>'NO1'!H68</f>
        <v/>
      </c>
      <c r="I22" s="34" t="str">
        <f>'NO1'!I68</f>
        <v/>
      </c>
      <c r="J22" s="34" t="str">
        <f>'NO1'!J68</f>
        <v/>
      </c>
      <c r="K22" s="34" t="str">
        <f>'NO1'!K68</f>
        <v/>
      </c>
      <c r="L22" s="34" t="str">
        <f>'NO1'!L68</f>
        <v/>
      </c>
      <c r="M22" s="34" t="str">
        <f>'NO1'!M68</f>
        <v/>
      </c>
      <c r="N22" s="34" t="str">
        <f>'NO1'!N68</f>
        <v/>
      </c>
      <c r="O22" s="34" t="str">
        <f>'NO1'!O68</f>
        <v/>
      </c>
      <c r="P22" s="34" t="str">
        <f>'NO1'!P68</f>
        <v/>
      </c>
      <c r="Q22" s="34" t="str">
        <f>'NO1'!Q68</f>
        <v/>
      </c>
      <c r="R22" s="34" t="str">
        <f>'NO1'!R68</f>
        <v/>
      </c>
      <c r="S22" s="34" t="str">
        <f>'NO1'!S68</f>
        <v/>
      </c>
      <c r="T22" s="34" t="str">
        <f>'NO1'!T68</f>
        <v/>
      </c>
      <c r="U22" s="34" t="str">
        <f>'NO1'!U68</f>
        <v/>
      </c>
      <c r="V22" s="34" t="str">
        <f>'NO1'!V68</f>
        <v/>
      </c>
      <c r="W22" s="42">
        <f>SUM(W6:W21)</f>
        <v>0</v>
      </c>
      <c r="X22" s="42">
        <f>SUM(X6:X21)</f>
        <v>0</v>
      </c>
      <c r="AB22" t="str">
        <f>IF($Y$28=LNG!B178,LNG!B178,"")</f>
        <v/>
      </c>
      <c r="AC22" t="str">
        <f>IF($Y$28=LNG!B178,LNG!C178,"")</f>
        <v/>
      </c>
      <c r="AD22" t="str">
        <f>CONCATENATE(AB6,AB7,AB8,AB9,AB10,AB11,AB12,AB13,AB14,AB15,AB16,AB17,AB18,AB19,AB20,AB21,AB22)</f>
        <v/>
      </c>
      <c r="AE22" t="str">
        <f>CONCATENATE(AC6,AC7,AC8,AC9,AC10,AC11,AC12,AC13,AC14,AC15,AC16,AC17,AC18,AC19,AC20,AC21,AC22)</f>
        <v/>
      </c>
      <c r="AF22" t="s">
        <v>131</v>
      </c>
    </row>
    <row r="23" spans="2:32" x14ac:dyDescent="0.3">
      <c r="B23" t="s">
        <v>37</v>
      </c>
      <c r="C23" s="21">
        <f>IF(C4&lt;&gt;"",SUM(C7:C10),"")</f>
        <v>0</v>
      </c>
      <c r="D23" s="21">
        <f t="shared" ref="D23:V23" si="2">IF(D4&lt;&gt;"",SUM(D7:D10),"")</f>
        <v>0</v>
      </c>
      <c r="E23" s="21">
        <f t="shared" si="2"/>
        <v>0</v>
      </c>
      <c r="F23" s="21" t="str">
        <f t="shared" si="2"/>
        <v/>
      </c>
      <c r="G23" s="21" t="str">
        <f t="shared" si="2"/>
        <v/>
      </c>
      <c r="H23" s="21" t="str">
        <f t="shared" si="2"/>
        <v/>
      </c>
      <c r="I23" s="21" t="str">
        <f t="shared" si="2"/>
        <v/>
      </c>
      <c r="J23" s="21" t="str">
        <f t="shared" si="2"/>
        <v/>
      </c>
      <c r="K23" s="21" t="str">
        <f t="shared" si="2"/>
        <v/>
      </c>
      <c r="L23" s="21" t="str">
        <f t="shared" si="2"/>
        <v/>
      </c>
      <c r="M23" s="21" t="str">
        <f t="shared" si="2"/>
        <v/>
      </c>
      <c r="N23" s="21" t="str">
        <f t="shared" si="2"/>
        <v/>
      </c>
      <c r="O23" s="21" t="str">
        <f t="shared" si="2"/>
        <v/>
      </c>
      <c r="P23" s="21" t="str">
        <f t="shared" si="2"/>
        <v/>
      </c>
      <c r="Q23" s="21" t="str">
        <f t="shared" si="2"/>
        <v/>
      </c>
      <c r="R23" s="21" t="str">
        <f t="shared" si="2"/>
        <v/>
      </c>
      <c r="S23" s="21" t="str">
        <f t="shared" si="2"/>
        <v/>
      </c>
      <c r="T23" s="21" t="str">
        <f t="shared" si="2"/>
        <v/>
      </c>
      <c r="U23" s="21" t="str">
        <f t="shared" si="2"/>
        <v/>
      </c>
      <c r="V23" s="21" t="str">
        <f t="shared" si="2"/>
        <v/>
      </c>
      <c r="W23" s="20"/>
      <c r="X23" s="20"/>
    </row>
    <row r="24" spans="2:32" x14ac:dyDescent="0.3">
      <c r="B24" t="s">
        <v>38</v>
      </c>
      <c r="C24" s="21">
        <v>0</v>
      </c>
      <c r="D24" s="21">
        <v>0</v>
      </c>
      <c r="E24" s="21">
        <f>IF(E4&lt;&gt;"",IF(OR(D4="MARKPLAN",D4="O. M."),1,0),"")</f>
        <v>1</v>
      </c>
      <c r="F24" s="21" t="str">
        <f t="shared" ref="F24:V24" si="3">IF(F4&lt;&gt;"",IF(AND(E24=1,OR(D4="MARKPLAN",D4="O. M.",E4="SOUTERRÄNG O. M.")),1,0),"")</f>
        <v/>
      </c>
      <c r="G24" s="21" t="str">
        <f t="shared" si="3"/>
        <v/>
      </c>
      <c r="H24" s="21" t="str">
        <f t="shared" si="3"/>
        <v/>
      </c>
      <c r="I24" s="21" t="str">
        <f t="shared" si="3"/>
        <v/>
      </c>
      <c r="J24" s="21" t="str">
        <f t="shared" si="3"/>
        <v/>
      </c>
      <c r="K24" s="21" t="str">
        <f t="shared" si="3"/>
        <v/>
      </c>
      <c r="L24" s="21" t="str">
        <f t="shared" si="3"/>
        <v/>
      </c>
      <c r="M24" s="21" t="str">
        <f t="shared" si="3"/>
        <v/>
      </c>
      <c r="N24" s="21" t="str">
        <f t="shared" si="3"/>
        <v/>
      </c>
      <c r="O24" s="21" t="str">
        <f t="shared" si="3"/>
        <v/>
      </c>
      <c r="P24" s="21" t="str">
        <f t="shared" si="3"/>
        <v/>
      </c>
      <c r="Q24" s="21" t="str">
        <f t="shared" si="3"/>
        <v/>
      </c>
      <c r="R24" s="21" t="str">
        <f t="shared" si="3"/>
        <v/>
      </c>
      <c r="S24" s="21" t="str">
        <f t="shared" si="3"/>
        <v/>
      </c>
      <c r="T24" s="21" t="str">
        <f t="shared" si="3"/>
        <v/>
      </c>
      <c r="U24" s="21" t="str">
        <f t="shared" si="3"/>
        <v/>
      </c>
      <c r="V24" s="21" t="str">
        <f t="shared" si="3"/>
        <v/>
      </c>
      <c r="W24" s="20"/>
      <c r="X24" s="20"/>
    </row>
    <row r="25" spans="2:32" x14ac:dyDescent="0.3">
      <c r="B25" t="s">
        <v>39</v>
      </c>
      <c r="C25" s="21">
        <f>IF(C4&lt;&gt;"",IF(C26=1,IF(SUMIF(C5:$V5,C5+2,C22:$V22)&gt;0,1,0),0),"")</f>
        <v>0</v>
      </c>
      <c r="D25" s="21">
        <v>0</v>
      </c>
      <c r="E25" s="21">
        <f>IF(E4&lt;&gt;"",IF(E26=1,IF(SUMIF(E5:$V5,E5+2,E22:$V22)&gt;0,1,0),0),"")</f>
        <v>0</v>
      </c>
      <c r="F25" s="21" t="str">
        <f>IF(F4&lt;&gt;"",IF(F26=1,IF(SUMIF(F5:$V5,F5+2,F22:$V22)&gt;0,1,0),0),"")</f>
        <v/>
      </c>
      <c r="G25" s="21" t="str">
        <f>IF(G4&lt;&gt;"",IF(G26=1,IF(SUMIF(G5:$V5,G5+2,G22:$V22)&gt;0,1,0),0),"")</f>
        <v/>
      </c>
      <c r="H25" s="21" t="str">
        <f>IF(H4&lt;&gt;"",IF(H26=1,IF(SUMIF(H5:$V5,H5+2,H22:$V22)&gt;0,1,0),0),"")</f>
        <v/>
      </c>
      <c r="I25" s="21" t="str">
        <f>IF(I4&lt;&gt;"",IF(I26=1,IF(SUMIF(I5:$V5,I5+2,I22:$V22)&gt;0,1,0),0),"")</f>
        <v/>
      </c>
      <c r="J25" s="21" t="str">
        <f>IF(J4&lt;&gt;"",IF(J26=1,IF(SUMIF(J5:$V5,J5+2,J22:$V22)&gt;0,1,0),0),"")</f>
        <v/>
      </c>
      <c r="K25" s="21" t="str">
        <f>IF(K4&lt;&gt;"",IF(K26=1,IF(SUMIF(K5:$V5,K5+2,K22:$V22)&gt;0,1,0),0),"")</f>
        <v/>
      </c>
      <c r="L25" s="21" t="str">
        <f>IF(L4&lt;&gt;"",IF(L26=1,IF(SUMIF(L5:$V5,L5+2,L22:$V22)&gt;0,1,0),0),"")</f>
        <v/>
      </c>
      <c r="M25" s="21" t="str">
        <f>IF(M4&lt;&gt;"",IF(M26=1,IF(SUMIF(M5:$V5,M5+2,M22:$V22)&gt;0,1,0),0),"")</f>
        <v/>
      </c>
      <c r="N25" s="21" t="str">
        <f>IF(N4&lt;&gt;"",IF(N26=1,IF(SUMIF(N5:$V5,N5+2,N22:$V22)&gt;0,1,0),0),"")</f>
        <v/>
      </c>
      <c r="O25" s="21" t="str">
        <f>IF(O4&lt;&gt;"",IF(O26=1,IF(SUMIF(O5:$V5,O5+2,O22:$V22)&gt;0,1,0),0),"")</f>
        <v/>
      </c>
      <c r="P25" s="21" t="str">
        <f>IF(P4&lt;&gt;"",IF(P26=1,IF(SUMIF(P5:$V5,P5+2,P22:$V22)&gt;0,1,0),0),"")</f>
        <v/>
      </c>
      <c r="Q25" s="21" t="str">
        <f>IF(Q4&lt;&gt;"",IF(Q26=1,IF(SUMIF(Q5:$V5,Q5+2,Q22:$V22)&gt;0,1,0),0),"")</f>
        <v/>
      </c>
      <c r="R25" s="21" t="str">
        <f>IF(R4&lt;&gt;"",IF(R26=1,IF(SUMIF(R5:$V5,R5+2,R22:$V22)&gt;0,1,0),0),"")</f>
        <v/>
      </c>
      <c r="S25" s="21" t="str">
        <f>IF(S4&lt;&gt;"",IF(S26=1,IF(SUMIF(S5:$V5,S5+2,S22:$V22)&gt;0,1,0),0),"")</f>
        <v/>
      </c>
      <c r="T25" s="21" t="str">
        <f>IF(T4&lt;&gt;"",IF(T26=1,IF(SUMIF(T5:$V5,T5+2,T22:$V22)&gt;0,1,0),0),"")</f>
        <v/>
      </c>
      <c r="U25" s="21" t="str">
        <f>IF(U4&lt;&gt;"",IF(U26=1,IF(SUMIF(U5:$V5,U5+2,U22:$V22)&gt;0,1,0),0),"")</f>
        <v/>
      </c>
      <c r="V25" s="21" t="str">
        <f>IF(V4&lt;&gt;"",IF(V26=1,IF(SUMIF(V5:$V5,V5+2,V22:$V22)&gt;0,1,0),0),"")</f>
        <v/>
      </c>
      <c r="W25" s="20"/>
      <c r="X25" s="20"/>
    </row>
    <row r="26" spans="2:32" x14ac:dyDescent="0.3">
      <c r="B26" t="s">
        <v>40</v>
      </c>
      <c r="C26" s="21">
        <f>IF(C4&lt;&gt;"",IF(C4&lt;&gt;"U. M.",IF(SUMIF($C$5:$V$5,C5,$C$23:$V$23)&gt;0,1,0),0),"")</f>
        <v>0</v>
      </c>
      <c r="D26" s="21">
        <f t="shared" ref="D26:E26" si="4">IF(D4&lt;&gt;"",IF(D4&lt;&gt;"U. M.",IF(OR(SUMIF(A5:C5,D5-1,A23:C23)&gt;0,SUMIF($C$5:$V$5,D5,$C$23:$V$23)&gt;0),1,0),0),"")</f>
        <v>0</v>
      </c>
      <c r="E26" s="21">
        <f t="shared" si="4"/>
        <v>0</v>
      </c>
      <c r="F26" s="21" t="str">
        <f>IF(F4&lt;&gt;"",IF(F4&lt;&gt;"U. M.",IF(OR(SUMIF(C5:E5,F5-1,C23:E23)&gt;0,SUMIF($C$5:$V$5,F5,$C$23:$V$23)&gt;0),1,0),0),"")</f>
        <v/>
      </c>
      <c r="G26" s="21" t="str">
        <f t="shared" ref="G26:V26" si="5">IF(G4&lt;&gt;"",IF(G4&lt;&gt;"U. M.",IF(OR(SUMIF(D5:F5,G5-1,D23:F23)&gt;0,SUMIF($C$5:$V$5,G5,$C$23:$V$23)&gt;0),1,0),0),"")</f>
        <v/>
      </c>
      <c r="H26" s="21" t="str">
        <f t="shared" si="5"/>
        <v/>
      </c>
      <c r="I26" s="21" t="str">
        <f t="shared" si="5"/>
        <v/>
      </c>
      <c r="J26" s="21" t="str">
        <f t="shared" si="5"/>
        <v/>
      </c>
      <c r="K26" s="21" t="str">
        <f t="shared" si="5"/>
        <v/>
      </c>
      <c r="L26" s="21" t="str">
        <f t="shared" si="5"/>
        <v/>
      </c>
      <c r="M26" s="21" t="str">
        <f t="shared" si="5"/>
        <v/>
      </c>
      <c r="N26" s="21" t="str">
        <f t="shared" si="5"/>
        <v/>
      </c>
      <c r="O26" s="21" t="str">
        <f t="shared" si="5"/>
        <v/>
      </c>
      <c r="P26" s="21" t="str">
        <f t="shared" si="5"/>
        <v/>
      </c>
      <c r="Q26" s="21" t="str">
        <f t="shared" si="5"/>
        <v/>
      </c>
      <c r="R26" s="21" t="str">
        <f t="shared" si="5"/>
        <v/>
      </c>
      <c r="S26" s="21" t="str">
        <f t="shared" si="5"/>
        <v/>
      </c>
      <c r="T26" s="21" t="str">
        <f t="shared" si="5"/>
        <v/>
      </c>
      <c r="U26" s="21" t="str">
        <f t="shared" si="5"/>
        <v/>
      </c>
      <c r="V26" s="21" t="str">
        <f t="shared" si="5"/>
        <v/>
      </c>
      <c r="W26" s="20"/>
      <c r="X26" s="20"/>
    </row>
    <row r="27" spans="2:32" x14ac:dyDescent="0.3">
      <c r="B27" t="s">
        <v>41</v>
      </c>
      <c r="C27" s="2">
        <f>IF(C4&lt;&gt;"",IF(OR(C24=1,C25=1,C26=0),0,1),"")</f>
        <v>0</v>
      </c>
      <c r="D27" s="2">
        <f>IF(D4&lt;&gt;"",IF(OR(D24=1,D25=1,D26=0),0,1),"")</f>
        <v>0</v>
      </c>
      <c r="E27" s="2">
        <f>IF(E4&lt;&gt;"",IF(OR(E24=1,E25=1,E26=0),0,1),"")</f>
        <v>0</v>
      </c>
      <c r="F27" s="2" t="str">
        <f t="shared" ref="F27:V27" si="6">IF(F4&lt;&gt;"",IF(OR(F24=1,F25=1,F26=0),0,1),"")</f>
        <v/>
      </c>
      <c r="G27" s="2" t="str">
        <f t="shared" si="6"/>
        <v/>
      </c>
      <c r="H27" s="2" t="str">
        <f t="shared" si="6"/>
        <v/>
      </c>
      <c r="I27" s="2" t="str">
        <f t="shared" si="6"/>
        <v/>
      </c>
      <c r="J27" s="2" t="str">
        <f t="shared" si="6"/>
        <v/>
      </c>
      <c r="K27" s="2" t="str">
        <f t="shared" si="6"/>
        <v/>
      </c>
      <c r="L27" s="2" t="str">
        <f t="shared" si="6"/>
        <v/>
      </c>
      <c r="M27" s="2" t="str">
        <f t="shared" si="6"/>
        <v/>
      </c>
      <c r="N27" s="2" t="str">
        <f t="shared" si="6"/>
        <v/>
      </c>
      <c r="O27" s="2" t="str">
        <f t="shared" si="6"/>
        <v/>
      </c>
      <c r="P27" s="2" t="str">
        <f t="shared" si="6"/>
        <v/>
      </c>
      <c r="Q27" s="2" t="str">
        <f t="shared" si="6"/>
        <v/>
      </c>
      <c r="R27" s="2" t="str">
        <f t="shared" si="6"/>
        <v/>
      </c>
      <c r="S27" s="2" t="str">
        <f t="shared" si="6"/>
        <v/>
      </c>
      <c r="T27" s="2" t="str">
        <f t="shared" si="6"/>
        <v/>
      </c>
      <c r="U27" s="2" t="str">
        <f t="shared" si="6"/>
        <v/>
      </c>
      <c r="V27" s="2" t="str">
        <f t="shared" si="6"/>
        <v/>
      </c>
    </row>
    <row r="28" spans="2:32" x14ac:dyDescent="0.3">
      <c r="B28" t="s">
        <v>42</v>
      </c>
      <c r="C28" s="2">
        <f>IF(C4&lt;&gt;"U. M.",IF(SUM(C11:C21)&gt;0,1,0),"")</f>
        <v>0</v>
      </c>
      <c r="D28" s="2">
        <f t="shared" ref="D28:V28" si="7">IF(D4&lt;&gt;"U. M.",IF(SUM(D11:D21)&gt;0,1,0),"")</f>
        <v>0</v>
      </c>
      <c r="E28" s="2">
        <f t="shared" si="7"/>
        <v>0</v>
      </c>
      <c r="F28" s="2">
        <f t="shared" si="7"/>
        <v>0</v>
      </c>
      <c r="G28" s="2">
        <f t="shared" si="7"/>
        <v>0</v>
      </c>
      <c r="H28" s="2">
        <f t="shared" si="7"/>
        <v>0</v>
      </c>
      <c r="I28" s="2">
        <f t="shared" si="7"/>
        <v>0</v>
      </c>
      <c r="J28" s="2">
        <f t="shared" si="7"/>
        <v>0</v>
      </c>
      <c r="K28" s="2">
        <f t="shared" si="7"/>
        <v>0</v>
      </c>
      <c r="L28" s="2">
        <f t="shared" si="7"/>
        <v>0</v>
      </c>
      <c r="M28" s="2">
        <f t="shared" si="7"/>
        <v>0</v>
      </c>
      <c r="N28" s="2">
        <f t="shared" si="7"/>
        <v>0</v>
      </c>
      <c r="O28" s="2">
        <f t="shared" si="7"/>
        <v>0</v>
      </c>
      <c r="P28" s="2">
        <f t="shared" si="7"/>
        <v>0</v>
      </c>
      <c r="Q28" s="2">
        <f t="shared" si="7"/>
        <v>0</v>
      </c>
      <c r="R28" s="2">
        <f t="shared" si="7"/>
        <v>0</v>
      </c>
      <c r="S28" s="2">
        <f t="shared" si="7"/>
        <v>0</v>
      </c>
      <c r="T28" s="2">
        <f t="shared" si="7"/>
        <v>0</v>
      </c>
      <c r="U28" s="2">
        <f t="shared" si="7"/>
        <v>0</v>
      </c>
      <c r="V28" s="2">
        <f t="shared" si="7"/>
        <v>0</v>
      </c>
      <c r="W28" s="2" t="str">
        <f>IF(SUM(C32:V32)&gt;=1,"Hallbyggnad","Annan verksamhet")</f>
        <v>Annan verksamhet</v>
      </c>
      <c r="Y28" s="2" t="str">
        <f>IF(BTA&gt;0,IF(CONCATENATE(Z6,Z7,Z8,Z9,Z10,Z11,Z12,Z13,Z14,Z15,Z16,Z17,Z18,Z19,Z20,Z21)="","Blandverksamhet",CONCATENATE(Z6,Z7,Z8,Z9,Z10,Z11,Z12,Z13,Z14,Z15,Z16,Z17,Z18,Z19,Z20,Z21)),"")</f>
        <v/>
      </c>
    </row>
    <row r="29" spans="2:32" x14ac:dyDescent="0.3">
      <c r="B29" t="s">
        <v>43</v>
      </c>
      <c r="C29" s="2" t="str">
        <f>IF(AND(D4="",C27=1),1,"")</f>
        <v/>
      </c>
      <c r="D29" s="2" t="str">
        <f>IF(AND(E4="",D27=1),1,"")</f>
        <v/>
      </c>
      <c r="E29" s="2" t="str">
        <f t="shared" ref="E29:V29" si="8">IF(AND(F4="",E27=1),1,"")</f>
        <v/>
      </c>
      <c r="F29" s="2" t="str">
        <f t="shared" si="8"/>
        <v/>
      </c>
      <c r="G29" s="2" t="str">
        <f t="shared" si="8"/>
        <v/>
      </c>
      <c r="H29" s="2" t="str">
        <f t="shared" si="8"/>
        <v/>
      </c>
      <c r="I29" s="2" t="str">
        <f t="shared" si="8"/>
        <v/>
      </c>
      <c r="J29" s="2" t="str">
        <f t="shared" si="8"/>
        <v/>
      </c>
      <c r="K29" s="2" t="str">
        <f t="shared" si="8"/>
        <v/>
      </c>
      <c r="L29" s="2" t="str">
        <f t="shared" si="8"/>
        <v/>
      </c>
      <c r="M29" s="2" t="str">
        <f t="shared" si="8"/>
        <v/>
      </c>
      <c r="N29" s="2" t="str">
        <f t="shared" si="8"/>
        <v/>
      </c>
      <c r="O29" s="2" t="str">
        <f t="shared" si="8"/>
        <v/>
      </c>
      <c r="P29" s="2" t="str">
        <f t="shared" si="8"/>
        <v/>
      </c>
      <c r="Q29" s="2" t="str">
        <f t="shared" si="8"/>
        <v/>
      </c>
      <c r="R29" s="2" t="str">
        <f t="shared" si="8"/>
        <v/>
      </c>
      <c r="S29" s="2" t="str">
        <f t="shared" si="8"/>
        <v/>
      </c>
      <c r="T29" s="2" t="str">
        <f t="shared" si="8"/>
        <v/>
      </c>
      <c r="U29" s="2" t="str">
        <f t="shared" si="8"/>
        <v/>
      </c>
      <c r="V29" s="2" t="str">
        <f t="shared" si="8"/>
        <v/>
      </c>
    </row>
    <row r="30" spans="2:32" x14ac:dyDescent="0.3">
      <c r="B30" t="s">
        <v>89</v>
      </c>
      <c r="C30" s="2">
        <f>SUM(C6:C16)+SUM(C18:C20)</f>
        <v>0</v>
      </c>
      <c r="D30" s="2">
        <f t="shared" ref="D30:V30" si="9">SUM(D6:D16)+SUM(D18:D20)</f>
        <v>0</v>
      </c>
      <c r="E30" s="2">
        <f t="shared" si="9"/>
        <v>0</v>
      </c>
      <c r="F30" s="2">
        <f t="shared" si="9"/>
        <v>0</v>
      </c>
      <c r="G30" s="2">
        <f t="shared" si="9"/>
        <v>0</v>
      </c>
      <c r="H30" s="2">
        <f t="shared" si="9"/>
        <v>0</v>
      </c>
      <c r="I30" s="2">
        <f t="shared" si="9"/>
        <v>0</v>
      </c>
      <c r="J30" s="2">
        <f t="shared" si="9"/>
        <v>0</v>
      </c>
      <c r="K30" s="2">
        <f t="shared" si="9"/>
        <v>0</v>
      </c>
      <c r="L30" s="2">
        <f t="shared" si="9"/>
        <v>0</v>
      </c>
      <c r="M30" s="2">
        <f t="shared" si="9"/>
        <v>0</v>
      </c>
      <c r="N30" s="2">
        <f t="shared" si="9"/>
        <v>0</v>
      </c>
      <c r="O30" s="2">
        <f t="shared" si="9"/>
        <v>0</v>
      </c>
      <c r="P30" s="2">
        <f t="shared" si="9"/>
        <v>0</v>
      </c>
      <c r="Q30" s="2">
        <f t="shared" si="9"/>
        <v>0</v>
      </c>
      <c r="R30" s="2">
        <f t="shared" si="9"/>
        <v>0</v>
      </c>
      <c r="S30" s="2">
        <f t="shared" si="9"/>
        <v>0</v>
      </c>
      <c r="T30" s="2">
        <f t="shared" si="9"/>
        <v>0</v>
      </c>
      <c r="U30" s="2">
        <f t="shared" si="9"/>
        <v>0</v>
      </c>
      <c r="V30" s="2">
        <f t="shared" si="9"/>
        <v>0</v>
      </c>
    </row>
    <row r="31" spans="2:32" x14ac:dyDescent="0.3">
      <c r="B31" t="s">
        <v>90</v>
      </c>
      <c r="C31">
        <f>IF(AND(SUMIF($C$5:$V$5,0,$C30:$V30)&gt;0,X17&gt;0),1,0)</f>
        <v>0</v>
      </c>
    </row>
    <row r="32" spans="2:32" x14ac:dyDescent="0.3">
      <c r="B32" t="s">
        <v>91</v>
      </c>
      <c r="C32">
        <f>IF(SUM(C7:C10)&gt;0,1,0)</f>
        <v>0</v>
      </c>
      <c r="D32">
        <f t="shared" ref="D32:V32" si="10">IF(SUM(D7:D10)&gt;0,1,0)</f>
        <v>0</v>
      </c>
      <c r="E32">
        <f t="shared" si="10"/>
        <v>0</v>
      </c>
      <c r="F32">
        <f t="shared" si="10"/>
        <v>0</v>
      </c>
      <c r="G32">
        <f t="shared" si="10"/>
        <v>0</v>
      </c>
      <c r="H32">
        <f t="shared" si="10"/>
        <v>0</v>
      </c>
      <c r="I32">
        <f t="shared" si="10"/>
        <v>0</v>
      </c>
      <c r="J32">
        <f t="shared" si="10"/>
        <v>0</v>
      </c>
      <c r="K32">
        <f t="shared" si="10"/>
        <v>0</v>
      </c>
      <c r="L32">
        <f t="shared" si="10"/>
        <v>0</v>
      </c>
      <c r="M32">
        <f t="shared" si="10"/>
        <v>0</v>
      </c>
      <c r="N32">
        <f t="shared" si="10"/>
        <v>0</v>
      </c>
      <c r="O32">
        <f t="shared" si="10"/>
        <v>0</v>
      </c>
      <c r="P32">
        <f t="shared" si="10"/>
        <v>0</v>
      </c>
      <c r="Q32">
        <f t="shared" si="10"/>
        <v>0</v>
      </c>
      <c r="R32">
        <f t="shared" si="10"/>
        <v>0</v>
      </c>
      <c r="S32">
        <f t="shared" si="10"/>
        <v>0</v>
      </c>
      <c r="T32">
        <f t="shared" si="10"/>
        <v>0</v>
      </c>
      <c r="U32">
        <f t="shared" si="10"/>
        <v>0</v>
      </c>
      <c r="V32">
        <f t="shared" si="10"/>
        <v>0</v>
      </c>
    </row>
    <row r="34" spans="1:23" x14ac:dyDescent="0.3">
      <c r="A34" t="s">
        <v>393</v>
      </c>
      <c r="B34" s="2" t="s">
        <v>347</v>
      </c>
      <c r="C34" s="2">
        <f>IF(AND(OR('NO1'!$D$6="Yes",'NO1'!$D$6="Ja"),'CLC1'!C4&lt;&gt;""),IF(_xlfn.NUMBERVALUE(C22)=0,1,0),"")</f>
        <v>1</v>
      </c>
      <c r="D34" s="2">
        <f>IF(AND(OR('NO1'!$D$6="Yes",'NO1'!$D$6="Ja"),'CLC1'!D4&lt;&gt;""),IF(_xlfn.NUMBERVALUE(D22)=0,1,0),"")</f>
        <v>1</v>
      </c>
      <c r="E34" s="2">
        <f>IF(AND(OR('NO1'!$D$6="Yes",'NO1'!$D$6="Ja"),'CLC1'!E4&lt;&gt;""),IF(_xlfn.NUMBERVALUE(E22)=0,1,0),"")</f>
        <v>1</v>
      </c>
      <c r="F34" s="2" t="str">
        <f>IF(AND(OR('NO1'!$D$6="Yes",'NO1'!$D$6="Ja"),'CLC1'!F4&lt;&gt;""),IF(_xlfn.NUMBERVALUE(F22)=0,1,0),"")</f>
        <v/>
      </c>
      <c r="G34" s="2" t="str">
        <f>IF(AND(OR('NO1'!$D$6="Yes",'NO1'!$D$6="Ja"),'CLC1'!G4&lt;&gt;""),IF(_xlfn.NUMBERVALUE(G22)=0,1,0),"")</f>
        <v/>
      </c>
      <c r="H34" s="2" t="str">
        <f>IF(AND(OR('NO1'!$D$6="Yes",'NO1'!$D$6="Ja"),'CLC1'!H4&lt;&gt;""),IF(_xlfn.NUMBERVALUE(H22)=0,1,0),"")</f>
        <v/>
      </c>
      <c r="I34" s="2" t="str">
        <f>IF(AND(OR('NO1'!$D$6="Yes",'NO1'!$D$6="Ja"),'CLC1'!I4&lt;&gt;""),IF(_xlfn.NUMBERVALUE(I22)=0,1,0),"")</f>
        <v/>
      </c>
      <c r="J34" s="2" t="str">
        <f>IF(AND(OR('NO1'!$D$6="Yes",'NO1'!$D$6="Ja"),'CLC1'!J4&lt;&gt;""),IF(_xlfn.NUMBERVALUE(J22)=0,1,0),"")</f>
        <v/>
      </c>
      <c r="K34" s="2" t="str">
        <f>IF(AND(OR('NO1'!$D$6="Yes",'NO1'!$D$6="Ja"),'CLC1'!K4&lt;&gt;""),IF(_xlfn.NUMBERVALUE(K22)=0,1,0),"")</f>
        <v/>
      </c>
      <c r="L34" s="2" t="str">
        <f>IF(AND(OR('NO1'!$D$6="Yes",'NO1'!$D$6="Ja"),'CLC1'!L4&lt;&gt;""),IF(_xlfn.NUMBERVALUE(L22)=0,1,0),"")</f>
        <v/>
      </c>
      <c r="M34" s="2" t="str">
        <f>IF(AND(OR('NO1'!$D$6="Yes",'NO1'!$D$6="Ja"),'CLC1'!M4&lt;&gt;""),IF(_xlfn.NUMBERVALUE(M22)=0,1,0),"")</f>
        <v/>
      </c>
      <c r="N34" s="2" t="str">
        <f>IF(AND(OR('NO1'!$D$6="Yes",'NO1'!$D$6="Ja"),'CLC1'!N4&lt;&gt;""),IF(_xlfn.NUMBERVALUE(N22)=0,1,0),"")</f>
        <v/>
      </c>
      <c r="O34" s="2" t="str">
        <f>IF(AND(OR('NO1'!$D$6="Yes",'NO1'!$D$6="Ja"),'CLC1'!O4&lt;&gt;""),IF(_xlfn.NUMBERVALUE(O22)=0,1,0),"")</f>
        <v/>
      </c>
      <c r="P34" s="2" t="str">
        <f>IF(AND(OR('NO1'!$D$6="Yes",'NO1'!$D$6="Ja"),'CLC1'!P4&lt;&gt;""),IF(_xlfn.NUMBERVALUE(P22)=0,1,0),"")</f>
        <v/>
      </c>
      <c r="Q34" s="2" t="str">
        <f>IF(AND(OR('NO1'!$D$6="Yes",'NO1'!$D$6="Ja"),'CLC1'!Q4&lt;&gt;""),IF(_xlfn.NUMBERVALUE(Q22)=0,1,0),"")</f>
        <v/>
      </c>
      <c r="R34" s="2" t="str">
        <f>IF(AND(OR('NO1'!$D$6="Yes",'NO1'!$D$6="Ja"),'CLC1'!R4&lt;&gt;""),IF(_xlfn.NUMBERVALUE(R22)=0,1,0),"")</f>
        <v/>
      </c>
      <c r="S34" s="2" t="str">
        <f>IF(AND(OR('NO1'!$D$6="Yes",'NO1'!$D$6="Ja"),'CLC1'!S4&lt;&gt;""),IF(_xlfn.NUMBERVALUE(S22)=0,1,0),"")</f>
        <v/>
      </c>
      <c r="T34" s="2" t="str">
        <f>IF(AND(OR('NO1'!$D$6="Yes",'NO1'!$D$6="Ja"),'CLC1'!T4&lt;&gt;""),IF(_xlfn.NUMBERVALUE(T22)=0,1,0),"")</f>
        <v/>
      </c>
      <c r="U34" s="2" t="str">
        <f>IF(AND(OR('NO1'!$D$6="Yes",'NO1'!$D$6="Ja"),'CLC1'!U4&lt;&gt;""),IF(_xlfn.NUMBERVALUE(U22)=0,1,0),"")</f>
        <v/>
      </c>
      <c r="V34" s="2" t="str">
        <f>IF(AND(OR('NO1'!$D$6="Yes",'NO1'!$D$6="Ja"),'CLC1'!V4&lt;&gt;""),IF(_xlfn.NUMBERVALUE(V22)=0,1,0),"")</f>
        <v/>
      </c>
      <c r="W34" s="2">
        <f>SUM(C34:V34)</f>
        <v>3</v>
      </c>
    </row>
    <row r="35" spans="1:23" x14ac:dyDescent="0.3">
      <c r="B35" s="2" t="s">
        <v>348</v>
      </c>
      <c r="C35" s="2">
        <f>IF(AND(OR('NO1'!$D$6="Yes",'NO1'!$D$6="Ja"),'CLC1'!C4&lt;&gt;""),IF(_xlfn.NUMBERVALUE(C22)=0,C5,""),"")</f>
        <v>0</v>
      </c>
      <c r="D35" s="2" t="str">
        <f>IF(AND(OR('NO1'!$D$6="Yes",'NO1'!$D$6="Ja"),'CLC1'!D4&lt;&gt;""),IF(_xlfn.NUMBERVALUE(D22)=0,CONCATENATE(IF(SUM($C34:C34)&gt;0,", ",""),D5),""),"")</f>
        <v>, 1</v>
      </c>
      <c r="E35" s="2" t="str">
        <f>IF(AND(OR('NO1'!$D$6="Yes",'NO1'!$D$6="Ja"),'CLC1'!E4&lt;&gt;""),IF(_xlfn.NUMBERVALUE(E22)=0,CONCATENATE(IF(SUM($C34:D34)&gt;0,", ",""),E5),""),"")</f>
        <v>, 2</v>
      </c>
      <c r="F35" s="2" t="str">
        <f>IF(AND(OR('NO1'!$D$6="Yes",'NO1'!$D$6="Ja"),'CLC1'!F4&lt;&gt;""),IF(_xlfn.NUMBERVALUE(F22)=0,CONCATENATE(IF(SUM($C34:E34)&gt;0,", ",""),F5),""),"")</f>
        <v/>
      </c>
      <c r="G35" s="2" t="str">
        <f>IF(AND(OR('NO1'!$D$6="Yes",'NO1'!$D$6="Ja"),'CLC1'!G4&lt;&gt;""),IF(_xlfn.NUMBERVALUE(G22)=0,CONCATENATE(IF(SUM($C34:F34)&gt;0,", ",""),G5),""),"")</f>
        <v/>
      </c>
      <c r="H35" s="2" t="str">
        <f>IF(AND(OR('NO1'!$D$6="Yes",'NO1'!$D$6="Ja"),'CLC1'!H4&lt;&gt;""),IF(_xlfn.NUMBERVALUE(H22)=0,CONCATENATE(IF(SUM($C34:G34)&gt;0,", ",""),H5),""),"")</f>
        <v/>
      </c>
      <c r="I35" s="2" t="str">
        <f>IF(AND(OR('NO1'!$D$6="Yes",'NO1'!$D$6="Ja"),'CLC1'!I4&lt;&gt;""),IF(_xlfn.NUMBERVALUE(I22)=0,CONCATENATE(IF(SUM($C34:H34)&gt;0,", ",""),I5),""),"")</f>
        <v/>
      </c>
      <c r="J35" s="2" t="str">
        <f>IF(AND(OR('NO1'!$D$6="Yes",'NO1'!$D$6="Ja"),'CLC1'!J4&lt;&gt;""),IF(_xlfn.NUMBERVALUE(J22)=0,CONCATENATE(IF(SUM($C34:I34)&gt;0,", ",""),J5),""),"")</f>
        <v/>
      </c>
      <c r="K35" s="2" t="str">
        <f>IF(AND(OR('NO1'!$D$6="Yes",'NO1'!$D$6="Ja"),'CLC1'!K4&lt;&gt;""),IF(_xlfn.NUMBERVALUE(K22)=0,CONCATENATE(IF(SUM($C34:J34)&gt;0,", ",""),K5),""),"")</f>
        <v/>
      </c>
      <c r="L35" s="2" t="str">
        <f>IF(AND(OR('NO1'!$D$6="Yes",'NO1'!$D$6="Ja"),'CLC1'!L4&lt;&gt;""),IF(_xlfn.NUMBERVALUE(L22)=0,CONCATENATE(IF(SUM($C34:K34)&gt;0,", ",""),L5),""),"")</f>
        <v/>
      </c>
      <c r="M35" s="2" t="str">
        <f>IF(AND(OR('NO1'!$D$6="Yes",'NO1'!$D$6="Ja"),'CLC1'!M4&lt;&gt;""),IF(_xlfn.NUMBERVALUE(M22)=0,CONCATENATE(IF(SUM($C34:L34)&gt;0,", ",""),M5),""),"")</f>
        <v/>
      </c>
      <c r="N35" s="2" t="str">
        <f>IF(AND(OR('NO1'!$D$6="Yes",'NO1'!$D$6="Ja"),'CLC1'!N4&lt;&gt;""),IF(_xlfn.NUMBERVALUE(N22)=0,CONCATENATE(IF(SUM($C34:M34)&gt;0,", ",""),N5),""),"")</f>
        <v/>
      </c>
      <c r="O35" s="2" t="str">
        <f>IF(AND(OR('NO1'!$D$6="Yes",'NO1'!$D$6="Ja"),'CLC1'!O4&lt;&gt;""),IF(_xlfn.NUMBERVALUE(O22)=0,CONCATENATE(IF(SUM($C34:N34)&gt;0,", ",""),O5),""),"")</f>
        <v/>
      </c>
      <c r="P35" s="2" t="str">
        <f>IF(AND(OR('NO1'!$D$6="Yes",'NO1'!$D$6="Ja"),'CLC1'!P4&lt;&gt;""),IF(_xlfn.NUMBERVALUE(P22)=0,CONCATENATE(IF(SUM($C34:O34)&gt;0,", ",""),P5),""),"")</f>
        <v/>
      </c>
      <c r="Q35" s="2" t="str">
        <f>IF(AND(OR('NO1'!$D$6="Yes",'NO1'!$D$6="Ja"),'CLC1'!Q4&lt;&gt;""),IF(_xlfn.NUMBERVALUE(Q22)=0,CONCATENATE(IF(SUM($C34:P34)&gt;0,", ",""),Q5),""),"")</f>
        <v/>
      </c>
      <c r="R35" s="2" t="str">
        <f>IF(AND(OR('NO1'!$D$6="Yes",'NO1'!$D$6="Ja"),'CLC1'!R4&lt;&gt;""),IF(_xlfn.NUMBERVALUE(R22)=0,CONCATENATE(IF(SUM($C34:Q34)&gt;0,", ",""),R5),""),"")</f>
        <v/>
      </c>
      <c r="S35" s="2" t="str">
        <f>IF(AND(OR('NO1'!$D$6="Yes",'NO1'!$D$6="Ja"),'CLC1'!S4&lt;&gt;""),IF(_xlfn.NUMBERVALUE(S22)=0,CONCATENATE(IF(SUM($C34:R34)&gt;0,", ",""),S5),""),"")</f>
        <v/>
      </c>
      <c r="T35" s="2" t="str">
        <f>IF(AND(OR('NO1'!$D$6="Yes",'NO1'!$D$6="Ja"),'CLC1'!T4&lt;&gt;""),IF(_xlfn.NUMBERVALUE(T22)=0,CONCATENATE(IF(SUM($C34:S34)&gt;0,", ",""),T5),""),"")</f>
        <v/>
      </c>
      <c r="U35" s="2" t="str">
        <f>IF(AND(OR('NO1'!$D$6="Yes",'NO1'!$D$6="Ja"),'CLC1'!U4&lt;&gt;""),IF(_xlfn.NUMBERVALUE(U22)=0,CONCATENATE(IF(SUM($C34:T34)&gt;0,", ",""),U5),""),"")</f>
        <v/>
      </c>
      <c r="V35" s="2" t="str">
        <f>IF(AND(OR('NO1'!$D$6="Yes",'NO1'!$D$6="Ja"),'CLC1'!V4&lt;&gt;""),IF(_xlfn.NUMBERVALUE(V22)=0,CONCATENATE(IF(SUM($C34:U34)&gt;0,", ",""),V5),""),"")</f>
        <v/>
      </c>
      <c r="W35" s="2" t="str">
        <f>IF(W34&gt;0,CONCATENATE(LNG!D173,": ",C35,D35,E35,F35,G35,H35,I35,J35,K35,L35,M35,N35,O35,P35,Q35,R35,S35,T35,U35,V35),"")</f>
        <v>Var vänlig fyll i area för följande våningar: 0, 1, 2</v>
      </c>
    </row>
    <row r="36" spans="1:23" x14ac:dyDescent="0.3">
      <c r="A36" t="s">
        <v>393</v>
      </c>
      <c r="B36" s="2" t="s">
        <v>353</v>
      </c>
      <c r="C36" s="2">
        <f>IF(OR('NO1'!L9="",'NO1'!L15="",'NO1'!L16="",'NO1'!L22="",'NO1'!L23="",'NO1'!L35="",'NO1'!L36=""),1,0)</f>
        <v>1</v>
      </c>
    </row>
    <row r="37" spans="1:23" x14ac:dyDescent="0.3">
      <c r="A37" t="s">
        <v>394</v>
      </c>
      <c r="B37" s="2" t="s">
        <v>356</v>
      </c>
      <c r="C37" s="2">
        <f>IF(OR('NO1'!D6="yes",'NO1'!D6="Ja"),1,0)</f>
        <v>1</v>
      </c>
    </row>
  </sheetData>
  <sheetProtection algorithmName="SHA-512" hashValue="JOJLMEJrTb3VU3Wvu6k+Wt2+MB0zmfja43qF11Ebzed1kvOhVD+wCbPvnLNKe9Q+hLFPzCL6rNHXLycS9Yo0vw==" saltValue="mgQfMVZb1W71UEM8FzzMDA=="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84694-E8C3-49AF-B226-08B5E1234535}">
  <sheetPr codeName="Blad7"/>
  <dimension ref="A1:AF37"/>
  <sheetViews>
    <sheetView workbookViewId="0">
      <selection activeCell="A37" sqref="A37"/>
    </sheetView>
  </sheetViews>
  <sheetFormatPr defaultRowHeight="14.4" x14ac:dyDescent="0.3"/>
  <cols>
    <col min="2" max="2" width="39.5546875" customWidth="1"/>
    <col min="3" max="3" width="14.109375" customWidth="1"/>
    <col min="23" max="23" width="22.44140625" customWidth="1"/>
    <col min="24" max="24" width="20.88671875" customWidth="1"/>
    <col min="25" max="25" width="25.88671875" customWidth="1"/>
    <col min="26" max="26" width="23.109375" customWidth="1"/>
    <col min="28" max="32" width="18.6640625" customWidth="1"/>
  </cols>
  <sheetData>
    <row r="1" spans="2:32" x14ac:dyDescent="0.3">
      <c r="B1" t="s">
        <v>6</v>
      </c>
      <c r="C1">
        <f>BTA_LJUS+BTA_MÖRK</f>
        <v>0</v>
      </c>
    </row>
    <row r="2" spans="2:32" x14ac:dyDescent="0.3">
      <c r="B2" t="s">
        <v>332</v>
      </c>
      <c r="C2" s="20" cm="1">
        <f t="array" ref="C2">SUMPRODUCT((C$4:V$4="U. M.")*C6:V21)+SUMPRODUCT((C$4:V$4="SOUTERRÄNG U. M.")*C6:V21)+0.5*SUMPRODUCT((C$4:V$4="SOUTERRÄNG")*C6:V21)</f>
        <v>0</v>
      </c>
      <c r="D2" s="20"/>
      <c r="E2" s="20"/>
      <c r="F2" s="20"/>
      <c r="G2" s="20"/>
      <c r="H2" s="20"/>
      <c r="I2" s="20"/>
      <c r="J2" s="20"/>
      <c r="K2" s="20"/>
      <c r="L2" s="20"/>
      <c r="M2" s="20"/>
      <c r="N2" s="20"/>
      <c r="O2" s="20"/>
      <c r="P2" s="20"/>
      <c r="Q2" s="20"/>
      <c r="R2" s="20"/>
      <c r="S2" s="20"/>
      <c r="T2" s="20"/>
      <c r="U2" s="20"/>
      <c r="V2" s="20"/>
      <c r="W2" s="20"/>
      <c r="X2" s="20"/>
    </row>
    <row r="3" spans="2:32" x14ac:dyDescent="0.3">
      <c r="B3" t="s">
        <v>333</v>
      </c>
      <c r="C3" s="20" cm="1">
        <f t="array" ref="C3">SUMPRODUCT((C$4:V$4="O. M.")*C6:V21)+SUMPRODUCT((C$4:V$4="SOUTERRÄNG O. M.")*C6:V21)+SUMPRODUCT((C$4:V$4="MARKPLAN")*C6:V21)+0.5*SUMPRODUCT((C$4:V$4="SOUTERRÄNG")*C6:V21)</f>
        <v>0</v>
      </c>
      <c r="D3" s="20"/>
      <c r="E3" s="20"/>
      <c r="F3" s="20"/>
      <c r="G3" s="20"/>
      <c r="H3" s="20"/>
      <c r="I3" s="20"/>
      <c r="J3" s="20"/>
      <c r="K3" s="20"/>
      <c r="L3" s="20"/>
      <c r="M3" s="20"/>
      <c r="N3" s="20"/>
      <c r="O3" s="20"/>
      <c r="P3" s="20"/>
      <c r="Q3" s="20"/>
      <c r="R3" s="20"/>
      <c r="S3" s="20"/>
      <c r="T3" s="20"/>
      <c r="U3" s="20"/>
      <c r="V3" s="20"/>
      <c r="W3" s="20"/>
      <c r="X3" s="20"/>
    </row>
    <row r="4" spans="2:32" x14ac:dyDescent="0.3">
      <c r="C4" s="40" t="str">
        <f>IF(OR('NO2'!C50=LNG!$C$47,'NO2'!C50=LNG!$B$47),LNG!$B$47,IF(OR('NO2'!C50=LNG!$C$48,'NO2'!C50=LNG!$B$48),LNG!$B$48,IF(OR('NO2'!C50=LNG!$C$49,'NO2'!C50=LNG!$B$49),LNG!$B$49,IF(OR('NO2'!C50=LNG!$C$50,'NO2'!C50=LNG!$B$50),LNG!$B$50,IF(OR('NO2'!C50=LNG!$C$51,'NO2'!C50=LNG!$B$51),LNG!$B$51,IF(OR('NO2'!C50=LNG!$C$52,'NO2'!C50=LNG!$B$52),LNG!$B$52,""))))))</f>
        <v>MARKPLAN</v>
      </c>
      <c r="D4" s="40" t="str">
        <f>IF(OR('NO2'!D50=LNG!$C$47,'NO2'!D50=LNG!$B$47),LNG!$B$47,IF(OR('NO2'!D50=LNG!$C$48,'NO2'!D50=LNG!$B$48),LNG!$B$48,IF(OR('NO2'!D50=LNG!$C$49,'NO2'!D50=LNG!$B$49),LNG!$B$49,IF(OR('NO2'!D50=LNG!$C$50,'NO2'!D50=LNG!$B$50),LNG!$B$50,IF(OR('NO2'!D50=LNG!$C$51,'NO2'!D50=LNG!$B$51),LNG!$B$51,IF(OR('NO2'!D50=LNG!$C$52,'NO2'!D50=LNG!$B$52),LNG!$B$52,""))))))</f>
        <v/>
      </c>
      <c r="E4" s="40" t="str">
        <f>IF(OR('NO2'!E50=LNG!$C$47,'NO2'!E50=LNG!$B$47),LNG!$B$47,IF(OR('NO2'!E50=LNG!$C$48,'NO2'!E50=LNG!$B$48),LNG!$B$48,IF(OR('NO2'!E50=LNG!$C$49,'NO2'!E50=LNG!$B$49),LNG!$B$49,IF(OR('NO2'!E50=LNG!$C$50,'NO2'!E50=LNG!$B$50),LNG!$B$50,IF(OR('NO2'!E50=LNG!$C$51,'NO2'!E50=LNG!$B$51),LNG!$B$51,IF(OR('NO2'!E50=LNG!$C$52,'NO2'!E50=LNG!$B$52),LNG!$B$52,""))))))</f>
        <v/>
      </c>
      <c r="F4" s="40" t="str">
        <f>IF(OR('NO2'!F50=LNG!$C$47,'NO2'!F50=LNG!$B$47),LNG!$B$47,IF(OR('NO2'!F50=LNG!$C$48,'NO2'!F50=LNG!$B$48),LNG!$B$48,IF(OR('NO2'!F50=LNG!$C$49,'NO2'!F50=LNG!$B$49),LNG!$B$49,IF(OR('NO2'!F50=LNG!$C$50,'NO2'!F50=LNG!$B$50),LNG!$B$50,IF(OR('NO2'!F50=LNG!$C$51,'NO2'!F50=LNG!$B$51),LNG!$B$51,IF(OR('NO2'!F50=LNG!$C$52,'NO2'!F50=LNG!$B$52),LNG!$B$52,""))))))</f>
        <v/>
      </c>
      <c r="G4" s="40" t="str">
        <f>IF(OR('NO2'!G50=LNG!$C$47,'NO2'!G50=LNG!$B$47),LNG!$B$47,IF(OR('NO2'!G50=LNG!$C$48,'NO2'!G50=LNG!$B$48),LNG!$B$48,IF(OR('NO2'!G50=LNG!$C$49,'NO2'!G50=LNG!$B$49),LNG!$B$49,IF(OR('NO2'!G50=LNG!$C$50,'NO2'!G50=LNG!$B$50),LNG!$B$50,IF(OR('NO2'!G50=LNG!$C$51,'NO2'!G50=LNG!$B$51),LNG!$B$51,IF(OR('NO2'!G50=LNG!$C$52,'NO2'!G50=LNG!$B$52),LNG!$B$52,""))))))</f>
        <v/>
      </c>
      <c r="H4" s="40" t="str">
        <f>IF(OR('NO2'!H50=LNG!$C$47,'NO2'!H50=LNG!$B$47),LNG!$B$47,IF(OR('NO2'!H50=LNG!$C$48,'NO2'!H50=LNG!$B$48),LNG!$B$48,IF(OR('NO2'!H50=LNG!$C$49,'NO2'!H50=LNG!$B$49),LNG!$B$49,IF(OR('NO2'!H50=LNG!$C$50,'NO2'!H50=LNG!$B$50),LNG!$B$50,IF(OR('NO2'!H50=LNG!$C$51,'NO2'!H50=LNG!$B$51),LNG!$B$51,IF(OR('NO2'!H50=LNG!$C$52,'NO2'!H50=LNG!$B$52),LNG!$B$52,""))))))</f>
        <v/>
      </c>
      <c r="I4" s="40" t="str">
        <f>IF(OR('NO2'!I50=LNG!$C$47,'NO2'!I50=LNG!$B$47),LNG!$B$47,IF(OR('NO2'!I50=LNG!$C$48,'NO2'!I50=LNG!$B$48),LNG!$B$48,IF(OR('NO2'!I50=LNG!$C$49,'NO2'!I50=LNG!$B$49),LNG!$B$49,IF(OR('NO2'!I50=LNG!$C$50,'NO2'!I50=LNG!$B$50),LNG!$B$50,IF(OR('NO2'!I50=LNG!$C$51,'NO2'!I50=LNG!$B$51),LNG!$B$51,IF(OR('NO2'!I50=LNG!$C$52,'NO2'!I50=LNG!$B$52),LNG!$B$52,""))))))</f>
        <v/>
      </c>
      <c r="J4" s="40" t="str">
        <f>IF(OR('NO2'!J50=LNG!$C$47,'NO2'!J50=LNG!$B$47),LNG!$B$47,IF(OR('NO2'!J50=LNG!$C$48,'NO2'!J50=LNG!$B$48),LNG!$B$48,IF(OR('NO2'!J50=LNG!$C$49,'NO2'!J50=LNG!$B$49),LNG!$B$49,IF(OR('NO2'!J50=LNG!$C$50,'NO2'!J50=LNG!$B$50),LNG!$B$50,IF(OR('NO2'!J50=LNG!$C$51,'NO2'!J50=LNG!$B$51),LNG!$B$51,IF(OR('NO2'!J50=LNG!$C$52,'NO2'!J50=LNG!$B$52),LNG!$B$52,""))))))</f>
        <v/>
      </c>
      <c r="K4" s="40" t="str">
        <f>IF(OR('NO2'!K50=LNG!$C$47,'NO2'!K50=LNG!$B$47),LNG!$B$47,IF(OR('NO2'!K50=LNG!$C$48,'NO2'!K50=LNG!$B$48),LNG!$B$48,IF(OR('NO2'!K50=LNG!$C$49,'NO2'!K50=LNG!$B$49),LNG!$B$49,IF(OR('NO2'!K50=LNG!$C$50,'NO2'!K50=LNG!$B$50),LNG!$B$50,IF(OR('NO2'!K50=LNG!$C$51,'NO2'!K50=LNG!$B$51),LNG!$B$51,IF(OR('NO2'!K50=LNG!$C$52,'NO2'!K50=LNG!$B$52),LNG!$B$52,""))))))</f>
        <v/>
      </c>
      <c r="L4" s="40" t="str">
        <f>IF(OR('NO2'!L50=LNG!$C$47,'NO2'!L50=LNG!$B$47),LNG!$B$47,IF(OR('NO2'!L50=LNG!$C$48,'NO2'!L50=LNG!$B$48),LNG!$B$48,IF(OR('NO2'!L50=LNG!$C$49,'NO2'!L50=LNG!$B$49),LNG!$B$49,IF(OR('NO2'!L50=LNG!$C$50,'NO2'!L50=LNG!$B$50),LNG!$B$50,IF(OR('NO2'!L50=LNG!$C$51,'NO2'!L50=LNG!$B$51),LNG!$B$51,IF(OR('NO2'!L50=LNG!$C$52,'NO2'!L50=LNG!$B$52),LNG!$B$52,""))))))</f>
        <v/>
      </c>
      <c r="M4" s="40" t="str">
        <f>IF(OR('NO2'!M50=LNG!$C$47,'NO2'!M50=LNG!$B$47),LNG!$B$47,IF(OR('NO2'!M50=LNG!$C$48,'NO2'!M50=LNG!$B$48),LNG!$B$48,IF(OR('NO2'!M50=LNG!$C$49,'NO2'!M50=LNG!$B$49),LNG!$B$49,IF(OR('NO2'!M50=LNG!$C$50,'NO2'!M50=LNG!$B$50),LNG!$B$50,IF(OR('NO2'!M50=LNG!$C$51,'NO2'!M50=LNG!$B$51),LNG!$B$51,IF(OR('NO2'!M50=LNG!$C$52,'NO2'!M50=LNG!$B$52),LNG!$B$52,""))))))</f>
        <v/>
      </c>
      <c r="N4" s="40" t="str">
        <f>IF(OR('NO2'!N50=LNG!$C$47,'NO2'!N50=LNG!$B$47),LNG!$B$47,IF(OR('NO2'!N50=LNG!$C$48,'NO2'!N50=LNG!$B$48),LNG!$B$48,IF(OR('NO2'!N50=LNG!$C$49,'NO2'!N50=LNG!$B$49),LNG!$B$49,IF(OR('NO2'!N50=LNG!$C$50,'NO2'!N50=LNG!$B$50),LNG!$B$50,IF(OR('NO2'!N50=LNG!$C$51,'NO2'!N50=LNG!$B$51),LNG!$B$51,IF(OR('NO2'!N50=LNG!$C$52,'NO2'!N50=LNG!$B$52),LNG!$B$52,""))))))</f>
        <v/>
      </c>
      <c r="O4" s="40" t="str">
        <f>IF(OR('NO2'!O50=LNG!$C$47,'NO2'!O50=LNG!$B$47),LNG!$B$47,IF(OR('NO2'!O50=LNG!$C$48,'NO2'!O50=LNG!$B$48),LNG!$B$48,IF(OR('NO2'!O50=LNG!$C$49,'NO2'!O50=LNG!$B$49),LNG!$B$49,IF(OR('NO2'!O50=LNG!$C$50,'NO2'!O50=LNG!$B$50),LNG!$B$50,IF(OR('NO2'!O50=LNG!$C$51,'NO2'!O50=LNG!$B$51),LNG!$B$51,IF(OR('NO2'!O50=LNG!$C$52,'NO2'!O50=LNG!$B$52),LNG!$B$52,""))))))</f>
        <v/>
      </c>
      <c r="P4" s="40" t="str">
        <f>IF(OR('NO2'!P50=LNG!$C$47,'NO2'!P50=LNG!$B$47),LNG!$B$47,IF(OR('NO2'!P50=LNG!$C$48,'NO2'!P50=LNG!$B$48),LNG!$B$48,IF(OR('NO2'!P50=LNG!$C$49,'NO2'!P50=LNG!$B$49),LNG!$B$49,IF(OR('NO2'!P50=LNG!$C$50,'NO2'!P50=LNG!$B$50),LNG!$B$50,IF(OR('NO2'!P50=LNG!$C$51,'NO2'!P50=LNG!$B$51),LNG!$B$51,IF(OR('NO2'!P50=LNG!$C$52,'NO2'!P50=LNG!$B$52),LNG!$B$52,""))))))</f>
        <v/>
      </c>
      <c r="Q4" s="40" t="str">
        <f>IF(OR('NO2'!Q50=LNG!$C$47,'NO2'!Q50=LNG!$B$47),LNG!$B$47,IF(OR('NO2'!Q50=LNG!$C$48,'NO2'!Q50=LNG!$B$48),LNG!$B$48,IF(OR('NO2'!Q50=LNG!$C$49,'NO2'!Q50=LNG!$B$49),LNG!$B$49,IF(OR('NO2'!Q50=LNG!$C$50,'NO2'!Q50=LNG!$B$50),LNG!$B$50,IF(OR('NO2'!Q50=LNG!$C$51,'NO2'!Q50=LNG!$B$51),LNG!$B$51,IF(OR('NO2'!Q50=LNG!$C$52,'NO2'!Q50=LNG!$B$52),LNG!$B$52,""))))))</f>
        <v/>
      </c>
      <c r="R4" s="40" t="str">
        <f>IF(OR('NO2'!R50=LNG!$C$47,'NO2'!R50=LNG!$B$47),LNG!$B$47,IF(OR('NO2'!R50=LNG!$C$48,'NO2'!R50=LNG!$B$48),LNG!$B$48,IF(OR('NO2'!R50=LNG!$C$49,'NO2'!R50=LNG!$B$49),LNG!$B$49,IF(OR('NO2'!R50=LNG!$C$50,'NO2'!R50=LNG!$B$50),LNG!$B$50,IF(OR('NO2'!R50=LNG!$C$51,'NO2'!R50=LNG!$B$51),LNG!$B$51,IF(OR('NO2'!R50=LNG!$C$52,'NO2'!R50=LNG!$B$52),LNG!$B$52,""))))))</f>
        <v/>
      </c>
      <c r="S4" s="40" t="str">
        <f>IF(OR('NO2'!S50=LNG!$C$47,'NO2'!S50=LNG!$B$47),LNG!$B$47,IF(OR('NO2'!S50=LNG!$C$48,'NO2'!S50=LNG!$B$48),LNG!$B$48,IF(OR('NO2'!S50=LNG!$C$49,'NO2'!S50=LNG!$B$49),LNG!$B$49,IF(OR('NO2'!S50=LNG!$C$50,'NO2'!S50=LNG!$B$50),LNG!$B$50,IF(OR('NO2'!S50=LNG!$C$51,'NO2'!S50=LNG!$B$51),LNG!$B$51,IF(OR('NO2'!S50=LNG!$C$52,'NO2'!S50=LNG!$B$52),LNG!$B$52,""))))))</f>
        <v/>
      </c>
      <c r="T4" s="40" t="str">
        <f>IF(OR('NO2'!T50=LNG!$C$47,'NO2'!T50=LNG!$B$47),LNG!$B$47,IF(OR('NO2'!T50=LNG!$C$48,'NO2'!T50=LNG!$B$48),LNG!$B$48,IF(OR('NO2'!T50=LNG!$C$49,'NO2'!T50=LNG!$B$49),LNG!$B$49,IF(OR('NO2'!T50=LNG!$C$50,'NO2'!T50=LNG!$B$50),LNG!$B$50,IF(OR('NO2'!T50=LNG!$C$51,'NO2'!T50=LNG!$B$51),LNG!$B$51,IF(OR('NO2'!T50=LNG!$C$52,'NO2'!T50=LNG!$B$52),LNG!$B$52,""))))))</f>
        <v/>
      </c>
      <c r="U4" s="40" t="str">
        <f>IF(OR('NO2'!U50=LNG!$C$47,'NO2'!U50=LNG!$B$47),LNG!$B$47,IF(OR('NO2'!U50=LNG!$C$48,'NO2'!U50=LNG!$B$48),LNG!$B$48,IF(OR('NO2'!U50=LNG!$C$49,'NO2'!U50=LNG!$B$49),LNG!$B$49,IF(OR('NO2'!U50=LNG!$C$50,'NO2'!U50=LNG!$B$50),LNG!$B$50,IF(OR('NO2'!U50=LNG!$C$51,'NO2'!U50=LNG!$B$51),LNG!$B$51,IF(OR('NO2'!U50=LNG!$C$52,'NO2'!U50=LNG!$B$52),LNG!$B$52,""))))))</f>
        <v/>
      </c>
      <c r="V4" s="40" t="str">
        <f>IF(OR('NO2'!V50=LNG!$C$47,'NO2'!V50=LNG!$B$47),LNG!$B$47,IF(OR('NO2'!V50=LNG!$C$48,'NO2'!V50=LNG!$B$48),LNG!$B$48,IF(OR('NO2'!V50=LNG!$C$49,'NO2'!V50=LNG!$B$49),LNG!$B$49,IF(OR('NO2'!V50=LNG!$C$50,'NO2'!V50=LNG!$B$50),LNG!$B$50,IF(OR('NO2'!V50=LNG!$C$51,'NO2'!V50=LNG!$B$51),LNG!$B$51,IF(OR('NO2'!V50=LNG!$C$52,'NO2'!V50=LNG!$B$52),LNG!$B$52,""))))))</f>
        <v/>
      </c>
    </row>
    <row r="5" spans="2:32" x14ac:dyDescent="0.3">
      <c r="B5" t="s">
        <v>31</v>
      </c>
      <c r="C5" s="40">
        <f>'NO2'!C51</f>
        <v>0</v>
      </c>
      <c r="D5" s="41" t="str">
        <f>'NO2'!D51</f>
        <v/>
      </c>
      <c r="E5" s="41" t="str">
        <f>'NO2'!E51</f>
        <v/>
      </c>
      <c r="F5" s="41" t="str">
        <f>'NO2'!F51</f>
        <v/>
      </c>
      <c r="G5" s="41" t="str">
        <f>'NO2'!G51</f>
        <v/>
      </c>
      <c r="H5" s="41" t="str">
        <f>'NO2'!H51</f>
        <v/>
      </c>
      <c r="I5" s="41" t="str">
        <f>'NO2'!I51</f>
        <v/>
      </c>
      <c r="J5" s="41" t="str">
        <f>'NO2'!J51</f>
        <v/>
      </c>
      <c r="K5" s="41" t="str">
        <f>'NO2'!K51</f>
        <v/>
      </c>
      <c r="L5" s="41" t="str">
        <f>'NO2'!L51</f>
        <v/>
      </c>
      <c r="M5" s="41" t="str">
        <f>'NO2'!M51</f>
        <v/>
      </c>
      <c r="N5" s="41" t="str">
        <f>'NO2'!N51</f>
        <v/>
      </c>
      <c r="O5" s="41" t="str">
        <f>'NO2'!O51</f>
        <v/>
      </c>
      <c r="P5" s="41" t="str">
        <f>'NO2'!P51</f>
        <v/>
      </c>
      <c r="Q5" s="41" t="str">
        <f>'NO2'!Q51</f>
        <v/>
      </c>
      <c r="R5" s="41" t="str">
        <f>'NO2'!R51</f>
        <v/>
      </c>
      <c r="S5" s="41" t="str">
        <f>'NO2'!S51</f>
        <v/>
      </c>
      <c r="T5" s="41" t="str">
        <f>'NO2'!T51</f>
        <v/>
      </c>
      <c r="U5" s="41" t="str">
        <f>'NO2'!U51</f>
        <v/>
      </c>
      <c r="V5" s="41" t="str">
        <f>'NO2'!V51</f>
        <v/>
      </c>
      <c r="W5" s="21" t="s">
        <v>33</v>
      </c>
      <c r="X5" s="21" t="s">
        <v>34</v>
      </c>
      <c r="Y5" s="21" t="s">
        <v>35</v>
      </c>
      <c r="Z5" s="21" t="s">
        <v>5</v>
      </c>
      <c r="AB5" t="s">
        <v>110</v>
      </c>
      <c r="AC5" t="s">
        <v>111</v>
      </c>
      <c r="AD5" t="s">
        <v>112</v>
      </c>
      <c r="AE5" t="s">
        <v>113</v>
      </c>
      <c r="AF5" t="s">
        <v>114</v>
      </c>
    </row>
    <row r="6" spans="2:32" x14ac:dyDescent="0.3">
      <c r="B6" t="str">
        <f>LNG!B3</f>
        <v>Garage</v>
      </c>
      <c r="C6" s="2">
        <f>IF('NO2'!C$50&lt;&gt;"",'NO2'!C52,0)</f>
        <v>0</v>
      </c>
      <c r="D6" s="2">
        <f>IF('NO2'!D$50&lt;&gt;"",'NO2'!D52,0)</f>
        <v>0</v>
      </c>
      <c r="E6" s="2">
        <f>IF('NO2'!E$50&lt;&gt;"",'NO2'!E52,0)</f>
        <v>0</v>
      </c>
      <c r="F6" s="2">
        <f>IF('NO2'!F$50&lt;&gt;"",'NO2'!F52,0)</f>
        <v>0</v>
      </c>
      <c r="G6" s="2">
        <f>IF('NO2'!G$50&lt;&gt;"",'NO2'!G52,0)</f>
        <v>0</v>
      </c>
      <c r="H6" s="2">
        <f>IF('NO2'!H$50&lt;&gt;"",'NO2'!H52,0)</f>
        <v>0</v>
      </c>
      <c r="I6" s="2">
        <f>IF('NO2'!I$50&lt;&gt;"",'NO2'!I52,0)</f>
        <v>0</v>
      </c>
      <c r="J6" s="2">
        <f>IF('NO2'!J$50&lt;&gt;"",'NO2'!J52,0)</f>
        <v>0</v>
      </c>
      <c r="K6" s="2">
        <f>IF('NO2'!K$50&lt;&gt;"",'NO2'!K52,0)</f>
        <v>0</v>
      </c>
      <c r="L6" s="2">
        <f>IF('NO2'!L$50&lt;&gt;"",'NO2'!L52,0)</f>
        <v>0</v>
      </c>
      <c r="M6" s="2">
        <f>IF('NO2'!M$50&lt;&gt;"",'NO2'!M52,0)</f>
        <v>0</v>
      </c>
      <c r="N6" s="2">
        <f>IF('NO2'!N$50&lt;&gt;"",'NO2'!N52,0)</f>
        <v>0</v>
      </c>
      <c r="O6" s="2">
        <f>IF('NO2'!O$50&lt;&gt;"",'NO2'!O52,0)</f>
        <v>0</v>
      </c>
      <c r="P6" s="2">
        <f>IF('NO2'!P$50&lt;&gt;"",'NO2'!P52,0)</f>
        <v>0</v>
      </c>
      <c r="Q6" s="2">
        <f>IF('NO2'!Q$50&lt;&gt;"",'NO2'!Q52,0)</f>
        <v>0</v>
      </c>
      <c r="R6" s="2">
        <f>IF('NO2'!R$50&lt;&gt;"",'NO2'!R52,0)</f>
        <v>0</v>
      </c>
      <c r="S6" s="2">
        <f>IF('NO2'!S$50&lt;&gt;"",'NO2'!S52,0)</f>
        <v>0</v>
      </c>
      <c r="T6" s="2">
        <f>IF('NO2'!T$50&lt;&gt;"",'NO2'!T52,0)</f>
        <v>0</v>
      </c>
      <c r="U6" s="2">
        <f>IF('NO2'!U$50&lt;&gt;"",'NO2'!U52,0)</f>
        <v>0</v>
      </c>
      <c r="V6" s="2">
        <f>IF('NO2'!V$50&lt;&gt;"",'NO2'!V52,0)</f>
        <v>0</v>
      </c>
      <c r="W6" s="42">
        <f>SUM(C6:V6)</f>
        <v>0</v>
      </c>
      <c r="X6" s="42">
        <f>SUMIF(C$4:V$4,"SOUTERRÄNG O. M.",C6:V6)+SUMIF(C$4:V$4,"SOUTERRÄNG",C6:V6)*0.5+SUMIF(C$4:V$4,"O. M.",C6:V6)+SUMIF(C$4:V$4,"MARKPLAN",C6:V6)</f>
        <v>0</v>
      </c>
      <c r="Y6" s="2" t="str">
        <f>IF(AND(SUM(X7:X$21)=0,X6&gt;0,BYGGNADSTYP&lt;&gt;"Hallbyggnad"),1,"")</f>
        <v/>
      </c>
      <c r="Z6" s="21" t="str">
        <f>IF(Y6=1,LNG!B3,"")</f>
        <v/>
      </c>
      <c r="AB6" t="str">
        <f>IF(OR($Y$28=LNG!B3,$Y$28=LNG!C3),LNG!B3,"")</f>
        <v/>
      </c>
      <c r="AC6" t="str">
        <f>IF(OR($Y$28=LNG!B3,$Y$28=LNG!C3),LNG!C3,"")</f>
        <v/>
      </c>
    </row>
    <row r="7" spans="2:32" x14ac:dyDescent="0.3">
      <c r="B7" t="str">
        <f>LNG!B4</f>
        <v>Industrihall</v>
      </c>
      <c r="C7" s="2">
        <f>IF('NO2'!C$50&lt;&gt;"",'NO2'!C53,0)</f>
        <v>0</v>
      </c>
      <c r="D7" s="2">
        <f>IF('NO2'!D$50&lt;&gt;"",'NO2'!D53,0)</f>
        <v>0</v>
      </c>
      <c r="E7" s="2">
        <f>IF('NO2'!E$50&lt;&gt;"",'NO2'!E53,0)</f>
        <v>0</v>
      </c>
      <c r="F7" s="2">
        <f>IF('NO2'!F$50&lt;&gt;"",'NO2'!F53,0)</f>
        <v>0</v>
      </c>
      <c r="G7" s="2">
        <f>IF('NO2'!G$50&lt;&gt;"",'NO2'!G53,0)</f>
        <v>0</v>
      </c>
      <c r="H7" s="2">
        <f>IF('NO2'!H$50&lt;&gt;"",'NO2'!H53,0)</f>
        <v>0</v>
      </c>
      <c r="I7" s="2">
        <f>IF('NO2'!I$50&lt;&gt;"",'NO2'!I53,0)</f>
        <v>0</v>
      </c>
      <c r="J7" s="2">
        <f>IF('NO2'!J$50&lt;&gt;"",'NO2'!J53,0)</f>
        <v>0</v>
      </c>
      <c r="K7" s="2">
        <f>IF('NO2'!K$50&lt;&gt;"",'NO2'!K53,0)</f>
        <v>0</v>
      </c>
      <c r="L7" s="2">
        <f>IF('NO2'!L$50&lt;&gt;"",'NO2'!L53,0)</f>
        <v>0</v>
      </c>
      <c r="M7" s="2">
        <f>IF('NO2'!M$50&lt;&gt;"",'NO2'!M53,0)</f>
        <v>0</v>
      </c>
      <c r="N7" s="2">
        <f>IF('NO2'!N$50&lt;&gt;"",'NO2'!N53,0)</f>
        <v>0</v>
      </c>
      <c r="O7" s="2">
        <f>IF('NO2'!O$50&lt;&gt;"",'NO2'!O53,0)</f>
        <v>0</v>
      </c>
      <c r="P7" s="2">
        <f>IF('NO2'!P$50&lt;&gt;"",'NO2'!P53,0)</f>
        <v>0</v>
      </c>
      <c r="Q7" s="2">
        <f>IF('NO2'!Q$50&lt;&gt;"",'NO2'!Q53,0)</f>
        <v>0</v>
      </c>
      <c r="R7" s="2">
        <f>IF('NO2'!R$50&lt;&gt;"",'NO2'!R53,0)</f>
        <v>0</v>
      </c>
      <c r="S7" s="2">
        <f>IF('NO2'!S$50&lt;&gt;"",'NO2'!S53,0)</f>
        <v>0</v>
      </c>
      <c r="T7" s="2">
        <f>IF('NO2'!T$50&lt;&gt;"",'NO2'!T53,0)</f>
        <v>0</v>
      </c>
      <c r="U7" s="2">
        <f>IF('NO2'!U$50&lt;&gt;"",'NO2'!U53,0)</f>
        <v>0</v>
      </c>
      <c r="V7" s="2">
        <f>IF('NO2'!V$50&lt;&gt;"",'NO2'!V53,0)</f>
        <v>0</v>
      </c>
      <c r="W7" s="42">
        <f t="shared" ref="W7:W21" si="0">SUM(C7:V7)</f>
        <v>0</v>
      </c>
      <c r="X7" s="42">
        <f t="shared" ref="X7:X21" si="1">SUMIF(C$4:V$4,"SOUTERRÄNG O. M.",C7:V7)+SUMIF(C$4:V$4,"SOUTERRÄNG",C7:V7)*0.5+SUMIF(C$4:V$4,"O. M.",C7:V7)+SUMIF(C$4:V$4,"MARKPLAN",C7:V7)</f>
        <v>0</v>
      </c>
      <c r="Y7" s="43" t="str">
        <f>IF(AND(BYGGNADSTYP="Hallbyggnad",SUM(X8:X10)=0,X7&gt;0),1,"")</f>
        <v/>
      </c>
      <c r="Z7" s="21" t="str">
        <f>IF(Y7=1,LNG!B4,"")</f>
        <v/>
      </c>
      <c r="AB7" t="str">
        <f>IF(OR($Y$28=LNG!B4,$Y$28=LNG!C4),LNG!B4,"")</f>
        <v/>
      </c>
      <c r="AC7" t="str">
        <f>IF(OR($Y$28=LNG!B4,$Y$28=LNG!C4),LNG!C4,"")</f>
        <v/>
      </c>
    </row>
    <row r="8" spans="2:32" x14ac:dyDescent="0.3">
      <c r="B8" t="str">
        <f>LNG!B5</f>
        <v>Logistikhall</v>
      </c>
      <c r="C8" s="2">
        <f>IF('NO2'!C$50&lt;&gt;"",'NO2'!C54,0)</f>
        <v>0</v>
      </c>
      <c r="D8" s="2">
        <f>IF('NO2'!D$50&lt;&gt;"",'NO2'!D54,0)</f>
        <v>0</v>
      </c>
      <c r="E8" s="2">
        <f>IF('NO2'!E$50&lt;&gt;"",'NO2'!E54,0)</f>
        <v>0</v>
      </c>
      <c r="F8" s="2">
        <f>IF('NO2'!F$50&lt;&gt;"",'NO2'!F54,0)</f>
        <v>0</v>
      </c>
      <c r="G8" s="2">
        <f>IF('NO2'!G$50&lt;&gt;"",'NO2'!G54,0)</f>
        <v>0</v>
      </c>
      <c r="H8" s="2">
        <f>IF('NO2'!H$50&lt;&gt;"",'NO2'!H54,0)</f>
        <v>0</v>
      </c>
      <c r="I8" s="2">
        <f>IF('NO2'!I$50&lt;&gt;"",'NO2'!I54,0)</f>
        <v>0</v>
      </c>
      <c r="J8" s="2">
        <f>IF('NO2'!J$50&lt;&gt;"",'NO2'!J54,0)</f>
        <v>0</v>
      </c>
      <c r="K8" s="2">
        <f>IF('NO2'!K$50&lt;&gt;"",'NO2'!K54,0)</f>
        <v>0</v>
      </c>
      <c r="L8" s="2">
        <f>IF('NO2'!L$50&lt;&gt;"",'NO2'!L54,0)</f>
        <v>0</v>
      </c>
      <c r="M8" s="2">
        <f>IF('NO2'!M$50&lt;&gt;"",'NO2'!M54,0)</f>
        <v>0</v>
      </c>
      <c r="N8" s="2">
        <f>IF('NO2'!N$50&lt;&gt;"",'NO2'!N54,0)</f>
        <v>0</v>
      </c>
      <c r="O8" s="2">
        <f>IF('NO2'!O$50&lt;&gt;"",'NO2'!O54,0)</f>
        <v>0</v>
      </c>
      <c r="P8" s="2">
        <f>IF('NO2'!P$50&lt;&gt;"",'NO2'!P54,0)</f>
        <v>0</v>
      </c>
      <c r="Q8" s="2">
        <f>IF('NO2'!Q$50&lt;&gt;"",'NO2'!Q54,0)</f>
        <v>0</v>
      </c>
      <c r="R8" s="2">
        <f>IF('NO2'!R$50&lt;&gt;"",'NO2'!R54,0)</f>
        <v>0</v>
      </c>
      <c r="S8" s="2">
        <f>IF('NO2'!S$50&lt;&gt;"",'NO2'!S54,0)</f>
        <v>0</v>
      </c>
      <c r="T8" s="2">
        <f>IF('NO2'!T$50&lt;&gt;"",'NO2'!T54,0)</f>
        <v>0</v>
      </c>
      <c r="U8" s="2">
        <f>IF('NO2'!U$50&lt;&gt;"",'NO2'!U54,0)</f>
        <v>0</v>
      </c>
      <c r="V8" s="2">
        <f>IF('NO2'!V$50&lt;&gt;"",'NO2'!V54,0)</f>
        <v>0</v>
      </c>
      <c r="W8" s="42">
        <f t="shared" si="0"/>
        <v>0</v>
      </c>
      <c r="X8" s="42">
        <f t="shared" si="1"/>
        <v>0</v>
      </c>
      <c r="Y8" s="43" t="str">
        <f>IF(AND(BYGGNADSTYP="Hallbyggnad",SUM(X9:X10)=0,X7=0,X8&gt;0),1,"")</f>
        <v/>
      </c>
      <c r="Z8" s="21" t="str">
        <f>IF(Y8=1,LNG!B5,"")</f>
        <v/>
      </c>
      <c r="AB8" t="str">
        <f>IF(OR($Y$28=LNG!B5,$Y$28=LNG!C5),LNG!B5,"")</f>
        <v/>
      </c>
      <c r="AC8" t="str">
        <f>IF(OR($Y$28=LNG!B5,$Y$28=LNG!C5),LNG!C5,"")</f>
        <v/>
      </c>
    </row>
    <row r="9" spans="2:32" x14ac:dyDescent="0.3">
      <c r="B9" t="str">
        <f>LNG!B6</f>
        <v>Butikshall</v>
      </c>
      <c r="C9" s="2">
        <f>IF('NO2'!C$50&lt;&gt;"",'NO2'!C55,0)</f>
        <v>0</v>
      </c>
      <c r="D9" s="2">
        <f>IF('NO2'!D$50&lt;&gt;"",'NO2'!D55,0)</f>
        <v>0</v>
      </c>
      <c r="E9" s="2">
        <f>IF('NO2'!E$50&lt;&gt;"",'NO2'!E55,0)</f>
        <v>0</v>
      </c>
      <c r="F9" s="2">
        <f>IF('NO2'!F$50&lt;&gt;"",'NO2'!F55,0)</f>
        <v>0</v>
      </c>
      <c r="G9" s="2">
        <f>IF('NO2'!G$50&lt;&gt;"",'NO2'!G55,0)</f>
        <v>0</v>
      </c>
      <c r="H9" s="2">
        <f>IF('NO2'!H$50&lt;&gt;"",'NO2'!H55,0)</f>
        <v>0</v>
      </c>
      <c r="I9" s="2">
        <f>IF('NO2'!I$50&lt;&gt;"",'NO2'!I55,0)</f>
        <v>0</v>
      </c>
      <c r="J9" s="2">
        <f>IF('NO2'!J$50&lt;&gt;"",'NO2'!J55,0)</f>
        <v>0</v>
      </c>
      <c r="K9" s="2">
        <f>IF('NO2'!K$50&lt;&gt;"",'NO2'!K55,0)</f>
        <v>0</v>
      </c>
      <c r="L9" s="2">
        <f>IF('NO2'!L$50&lt;&gt;"",'NO2'!L55,0)</f>
        <v>0</v>
      </c>
      <c r="M9" s="2">
        <f>IF('NO2'!M$50&lt;&gt;"",'NO2'!M55,0)</f>
        <v>0</v>
      </c>
      <c r="N9" s="2">
        <f>IF('NO2'!N$50&lt;&gt;"",'NO2'!N55,0)</f>
        <v>0</v>
      </c>
      <c r="O9" s="2">
        <f>IF('NO2'!O$50&lt;&gt;"",'NO2'!O55,0)</f>
        <v>0</v>
      </c>
      <c r="P9" s="2">
        <f>IF('NO2'!P$50&lt;&gt;"",'NO2'!P55,0)</f>
        <v>0</v>
      </c>
      <c r="Q9" s="2">
        <f>IF('NO2'!Q$50&lt;&gt;"",'NO2'!Q55,0)</f>
        <v>0</v>
      </c>
      <c r="R9" s="2">
        <f>IF('NO2'!R$50&lt;&gt;"",'NO2'!R55,0)</f>
        <v>0</v>
      </c>
      <c r="S9" s="2">
        <f>IF('NO2'!S$50&lt;&gt;"",'NO2'!S55,0)</f>
        <v>0</v>
      </c>
      <c r="T9" s="2">
        <f>IF('NO2'!T$50&lt;&gt;"",'NO2'!T55,0)</f>
        <v>0</v>
      </c>
      <c r="U9" s="2">
        <f>IF('NO2'!U$50&lt;&gt;"",'NO2'!U55,0)</f>
        <v>0</v>
      </c>
      <c r="V9" s="2">
        <f>IF('NO2'!V$50&lt;&gt;"",'NO2'!V55,0)</f>
        <v>0</v>
      </c>
      <c r="W9" s="42">
        <f t="shared" si="0"/>
        <v>0</v>
      </c>
      <c r="X9" s="42">
        <f t="shared" si="1"/>
        <v>0</v>
      </c>
      <c r="Y9" s="43" t="str">
        <f>IF(AND(BYGGNADSTYP="Hallbyggnad",SUM(X7:X8)=0,X10=0,X9&gt;0),1,"")</f>
        <v/>
      </c>
      <c r="Z9" s="21" t="str">
        <f>IF(Y9=1,LNG!B6,"")</f>
        <v/>
      </c>
      <c r="AB9" t="str">
        <f>IF(OR($Y$28=LNG!B6,$Y$28=LNG!C6),LNG!B6,"")</f>
        <v/>
      </c>
      <c r="AC9" t="str">
        <f>IF(OR($Y$28=LNG!B6,$Y$28=LNG!C6),LNG!C6,"")</f>
        <v/>
      </c>
    </row>
    <row r="10" spans="2:32" x14ac:dyDescent="0.3">
      <c r="B10" t="str">
        <f>LNG!B7</f>
        <v>Idrottshall/gym</v>
      </c>
      <c r="C10" s="2">
        <f>IF('NO2'!C$50&lt;&gt;"",'NO2'!C56,0)</f>
        <v>0</v>
      </c>
      <c r="D10" s="2">
        <f>IF('NO2'!D$50&lt;&gt;"",'NO2'!D56,0)</f>
        <v>0</v>
      </c>
      <c r="E10" s="2">
        <f>IF('NO2'!E$50&lt;&gt;"",'NO2'!E56,0)</f>
        <v>0</v>
      </c>
      <c r="F10" s="2">
        <f>IF('NO2'!F$50&lt;&gt;"",'NO2'!F56,0)</f>
        <v>0</v>
      </c>
      <c r="G10" s="2">
        <f>IF('NO2'!G$50&lt;&gt;"",'NO2'!G56,0)</f>
        <v>0</v>
      </c>
      <c r="H10" s="2">
        <f>IF('NO2'!H$50&lt;&gt;"",'NO2'!H56,0)</f>
        <v>0</v>
      </c>
      <c r="I10" s="2">
        <f>IF('NO2'!I$50&lt;&gt;"",'NO2'!I56,0)</f>
        <v>0</v>
      </c>
      <c r="J10" s="2">
        <f>IF('NO2'!J$50&lt;&gt;"",'NO2'!J56,0)</f>
        <v>0</v>
      </c>
      <c r="K10" s="2">
        <f>IF('NO2'!K$50&lt;&gt;"",'NO2'!K56,0)</f>
        <v>0</v>
      </c>
      <c r="L10" s="2">
        <f>IF('NO2'!L$50&lt;&gt;"",'NO2'!L56,0)</f>
        <v>0</v>
      </c>
      <c r="M10" s="2">
        <f>IF('NO2'!M$50&lt;&gt;"",'NO2'!M56,0)</f>
        <v>0</v>
      </c>
      <c r="N10" s="2">
        <f>IF('NO2'!N$50&lt;&gt;"",'NO2'!N56,0)</f>
        <v>0</v>
      </c>
      <c r="O10" s="2">
        <f>IF('NO2'!O$50&lt;&gt;"",'NO2'!O56,0)</f>
        <v>0</v>
      </c>
      <c r="P10" s="2">
        <f>IF('NO2'!P$50&lt;&gt;"",'NO2'!P56,0)</f>
        <v>0</v>
      </c>
      <c r="Q10" s="2">
        <f>IF('NO2'!Q$50&lt;&gt;"",'NO2'!Q56,0)</f>
        <v>0</v>
      </c>
      <c r="R10" s="2">
        <f>IF('NO2'!R$50&lt;&gt;"",'NO2'!R56,0)</f>
        <v>0</v>
      </c>
      <c r="S10" s="2">
        <f>IF('NO2'!S$50&lt;&gt;"",'NO2'!S56,0)</f>
        <v>0</v>
      </c>
      <c r="T10" s="2">
        <f>IF('NO2'!T$50&lt;&gt;"",'NO2'!T56,0)</f>
        <v>0</v>
      </c>
      <c r="U10" s="2">
        <f>IF('NO2'!U$50&lt;&gt;"",'NO2'!U56,0)</f>
        <v>0</v>
      </c>
      <c r="V10" s="2">
        <f>IF('NO2'!V$50&lt;&gt;"",'NO2'!V56,0)</f>
        <v>0</v>
      </c>
      <c r="W10" s="42">
        <f t="shared" si="0"/>
        <v>0</v>
      </c>
      <c r="X10" s="42">
        <f t="shared" si="1"/>
        <v>0</v>
      </c>
      <c r="Y10" s="43" t="str">
        <f>IF(AND(BYGGNADSTYP="Hallbyggnad",SUM(X7:X9)=0,X10&gt;0),1,"")</f>
        <v/>
      </c>
      <c r="Z10" s="21" t="str">
        <f>IF(Y10=1,LNG!B7,"")</f>
        <v/>
      </c>
      <c r="AB10" t="str">
        <f>IF(OR($Y$28=LNG!B7,$Y$28=LNG!C7),LNG!B7,"")</f>
        <v/>
      </c>
      <c r="AC10" t="str">
        <f>IF(OR($Y$28=LNG!B7,$Y$28=LNG!C7),LNG!C7,"")</f>
        <v/>
      </c>
    </row>
    <row r="11" spans="2:32" x14ac:dyDescent="0.3">
      <c r="B11" t="str">
        <f>LNG!B8</f>
        <v>Kontorsverksamhet</v>
      </c>
      <c r="C11" s="2">
        <f>IF('NO2'!C$50&lt;&gt;"",'NO2'!C57,0)</f>
        <v>0</v>
      </c>
      <c r="D11" s="2">
        <f>IF('NO2'!D$50&lt;&gt;"",'NO2'!D57,0)</f>
        <v>0</v>
      </c>
      <c r="E11" s="2">
        <f>IF('NO2'!E$50&lt;&gt;"",'NO2'!E57,0)</f>
        <v>0</v>
      </c>
      <c r="F11" s="2">
        <f>IF('NO2'!F$50&lt;&gt;"",'NO2'!F57,0)</f>
        <v>0</v>
      </c>
      <c r="G11" s="2">
        <f>IF('NO2'!G$50&lt;&gt;"",'NO2'!G57,0)</f>
        <v>0</v>
      </c>
      <c r="H11" s="2">
        <f>IF('NO2'!H$50&lt;&gt;"",'NO2'!H57,0)</f>
        <v>0</v>
      </c>
      <c r="I11" s="2">
        <f>IF('NO2'!I$50&lt;&gt;"",'NO2'!I57,0)</f>
        <v>0</v>
      </c>
      <c r="J11" s="2">
        <f>IF('NO2'!J$50&lt;&gt;"",'NO2'!J57,0)</f>
        <v>0</v>
      </c>
      <c r="K11" s="2">
        <f>IF('NO2'!K$50&lt;&gt;"",'NO2'!K57,0)</f>
        <v>0</v>
      </c>
      <c r="L11" s="2">
        <f>IF('NO2'!L$50&lt;&gt;"",'NO2'!L57,0)</f>
        <v>0</v>
      </c>
      <c r="M11" s="2">
        <f>IF('NO2'!M$50&lt;&gt;"",'NO2'!M57,0)</f>
        <v>0</v>
      </c>
      <c r="N11" s="2">
        <f>IF('NO2'!N$50&lt;&gt;"",'NO2'!N57,0)</f>
        <v>0</v>
      </c>
      <c r="O11" s="2">
        <f>IF('NO2'!O$50&lt;&gt;"",'NO2'!O57,0)</f>
        <v>0</v>
      </c>
      <c r="P11" s="2">
        <f>IF('NO2'!P$50&lt;&gt;"",'NO2'!P57,0)</f>
        <v>0</v>
      </c>
      <c r="Q11" s="2">
        <f>IF('NO2'!Q$50&lt;&gt;"",'NO2'!Q57,0)</f>
        <v>0</v>
      </c>
      <c r="R11" s="2">
        <f>IF('NO2'!R$50&lt;&gt;"",'NO2'!R57,0)</f>
        <v>0</v>
      </c>
      <c r="S11" s="2">
        <f>IF('NO2'!S$50&lt;&gt;"",'NO2'!S57,0)</f>
        <v>0</v>
      </c>
      <c r="T11" s="2">
        <f>IF('NO2'!T$50&lt;&gt;"",'NO2'!T57,0)</f>
        <v>0</v>
      </c>
      <c r="U11" s="2">
        <f>IF('NO2'!U$50&lt;&gt;"",'NO2'!U57,0)</f>
        <v>0</v>
      </c>
      <c r="V11" s="2">
        <f>IF('NO2'!V$50&lt;&gt;"",'NO2'!V57,0)</f>
        <v>0</v>
      </c>
      <c r="W11" s="42">
        <f t="shared" si="0"/>
        <v>0</v>
      </c>
      <c r="X11" s="42">
        <f t="shared" si="1"/>
        <v>0</v>
      </c>
      <c r="Y11" s="2" t="str">
        <f>IF(AND(SUM(X$7:X10)=0,SUM(X12:X$18)=0,SUM(X$20:X$21)=0,X11&gt;0,BYGGNADSTYP&lt;&gt;"Hallbyggnad"),1,"")</f>
        <v/>
      </c>
      <c r="Z11" s="21" t="str">
        <f>IF(Y11=1,LNG!B8,"")</f>
        <v/>
      </c>
      <c r="AB11" t="str">
        <f>IF(OR($Y$28=LNG!B8,$Y$28=LNG!C8),LNG!B8,"")</f>
        <v/>
      </c>
      <c r="AC11" t="str">
        <f>IF(OR($Y$28=LNG!B8,$Y$28=LNG!C8),LNG!C8,"")</f>
        <v/>
      </c>
    </row>
    <row r="12" spans="2:32" x14ac:dyDescent="0.3">
      <c r="B12" t="str">
        <f>LNG!B9</f>
        <v>Vård, typ familjeläkarmottagning</v>
      </c>
      <c r="C12" s="2">
        <f>IF('NO2'!C$50&lt;&gt;"",'NO2'!C58,0)</f>
        <v>0</v>
      </c>
      <c r="D12" s="2">
        <f>IF('NO2'!D$50&lt;&gt;"",'NO2'!D58,0)</f>
        <v>0</v>
      </c>
      <c r="E12" s="2">
        <f>IF('NO2'!E$50&lt;&gt;"",'NO2'!E58,0)</f>
        <v>0</v>
      </c>
      <c r="F12" s="2">
        <f>IF('NO2'!F$50&lt;&gt;"",'NO2'!F58,0)</f>
        <v>0</v>
      </c>
      <c r="G12" s="2">
        <f>IF('NO2'!G$50&lt;&gt;"",'NO2'!G58,0)</f>
        <v>0</v>
      </c>
      <c r="H12" s="2">
        <f>IF('NO2'!H$50&lt;&gt;"",'NO2'!H58,0)</f>
        <v>0</v>
      </c>
      <c r="I12" s="2">
        <f>IF('NO2'!I$50&lt;&gt;"",'NO2'!I58,0)</f>
        <v>0</v>
      </c>
      <c r="J12" s="2">
        <f>IF('NO2'!J$50&lt;&gt;"",'NO2'!J58,0)</f>
        <v>0</v>
      </c>
      <c r="K12" s="2">
        <f>IF('NO2'!K$50&lt;&gt;"",'NO2'!K58,0)</f>
        <v>0</v>
      </c>
      <c r="L12" s="2">
        <f>IF('NO2'!L$50&lt;&gt;"",'NO2'!L58,0)</f>
        <v>0</v>
      </c>
      <c r="M12" s="2">
        <f>IF('NO2'!M$50&lt;&gt;"",'NO2'!M58,0)</f>
        <v>0</v>
      </c>
      <c r="N12" s="2">
        <f>IF('NO2'!N$50&lt;&gt;"",'NO2'!N58,0)</f>
        <v>0</v>
      </c>
      <c r="O12" s="2">
        <f>IF('NO2'!O$50&lt;&gt;"",'NO2'!O58,0)</f>
        <v>0</v>
      </c>
      <c r="P12" s="2">
        <f>IF('NO2'!P$50&lt;&gt;"",'NO2'!P58,0)</f>
        <v>0</v>
      </c>
      <c r="Q12" s="2">
        <f>IF('NO2'!Q$50&lt;&gt;"",'NO2'!Q58,0)</f>
        <v>0</v>
      </c>
      <c r="R12" s="2">
        <f>IF('NO2'!R$50&lt;&gt;"",'NO2'!R58,0)</f>
        <v>0</v>
      </c>
      <c r="S12" s="2">
        <f>IF('NO2'!S$50&lt;&gt;"",'NO2'!S58,0)</f>
        <v>0</v>
      </c>
      <c r="T12" s="2">
        <f>IF('NO2'!T$50&lt;&gt;"",'NO2'!T58,0)</f>
        <v>0</v>
      </c>
      <c r="U12" s="2">
        <f>IF('NO2'!U$50&lt;&gt;"",'NO2'!U58,0)</f>
        <v>0</v>
      </c>
      <c r="V12" s="2">
        <f>IF('NO2'!V$50&lt;&gt;"",'NO2'!V58,0)</f>
        <v>0</v>
      </c>
      <c r="W12" s="42">
        <f t="shared" si="0"/>
        <v>0</v>
      </c>
      <c r="X12" s="42">
        <f t="shared" si="1"/>
        <v>0</v>
      </c>
      <c r="Y12" s="2" t="str">
        <f>IF(AND(SUM(X13:X$21)=0,SUM(X$7:X11)=0,X12&gt;0,BYGGNADSTYP&lt;&gt;"Hallbyggnad"),1,"")</f>
        <v/>
      </c>
      <c r="Z12" s="21" t="str">
        <f>IF(Y12=1,LNG!B9,"")</f>
        <v/>
      </c>
      <c r="AB12" t="str">
        <f>IF(OR($Y$28=LNG!B9,$Y$28=LNG!C9),LNG!B9,"")</f>
        <v/>
      </c>
      <c r="AC12" t="str">
        <f>IF(OR($Y$28=LNG!B9,$Y$28=LNG!C9),LNG!C9,"")</f>
        <v/>
      </c>
    </row>
    <row r="13" spans="2:32" x14ac:dyDescent="0.3">
      <c r="B13" t="str">
        <f>LNG!B10</f>
        <v>Förskoleverksamhet</v>
      </c>
      <c r="C13" s="2">
        <f>IF('NO2'!C$50&lt;&gt;"",'NO2'!C59,0)</f>
        <v>0</v>
      </c>
      <c r="D13" s="2">
        <f>IF('NO2'!D$50&lt;&gt;"",'NO2'!D59,0)</f>
        <v>0</v>
      </c>
      <c r="E13" s="2">
        <f>IF('NO2'!E$50&lt;&gt;"",'NO2'!E59,0)</f>
        <v>0</v>
      </c>
      <c r="F13" s="2">
        <f>IF('NO2'!F$50&lt;&gt;"",'NO2'!F59,0)</f>
        <v>0</v>
      </c>
      <c r="G13" s="2">
        <f>IF('NO2'!G$50&lt;&gt;"",'NO2'!G59,0)</f>
        <v>0</v>
      </c>
      <c r="H13" s="2">
        <f>IF('NO2'!H$50&lt;&gt;"",'NO2'!H59,0)</f>
        <v>0</v>
      </c>
      <c r="I13" s="2">
        <f>IF('NO2'!I$50&lt;&gt;"",'NO2'!I59,0)</f>
        <v>0</v>
      </c>
      <c r="J13" s="2">
        <f>IF('NO2'!J$50&lt;&gt;"",'NO2'!J59,0)</f>
        <v>0</v>
      </c>
      <c r="K13" s="2">
        <f>IF('NO2'!K$50&lt;&gt;"",'NO2'!K59,0)</f>
        <v>0</v>
      </c>
      <c r="L13" s="2">
        <f>IF('NO2'!L$50&lt;&gt;"",'NO2'!L59,0)</f>
        <v>0</v>
      </c>
      <c r="M13" s="2">
        <f>IF('NO2'!M$50&lt;&gt;"",'NO2'!M59,0)</f>
        <v>0</v>
      </c>
      <c r="N13" s="2">
        <f>IF('NO2'!N$50&lt;&gt;"",'NO2'!N59,0)</f>
        <v>0</v>
      </c>
      <c r="O13" s="2">
        <f>IF('NO2'!O$50&lt;&gt;"",'NO2'!O59,0)</f>
        <v>0</v>
      </c>
      <c r="P13" s="2">
        <f>IF('NO2'!P$50&lt;&gt;"",'NO2'!P59,0)</f>
        <v>0</v>
      </c>
      <c r="Q13" s="2">
        <f>IF('NO2'!Q$50&lt;&gt;"",'NO2'!Q59,0)</f>
        <v>0</v>
      </c>
      <c r="R13" s="2">
        <f>IF('NO2'!R$50&lt;&gt;"",'NO2'!R59,0)</f>
        <v>0</v>
      </c>
      <c r="S13" s="2">
        <f>IF('NO2'!S$50&lt;&gt;"",'NO2'!S59,0)</f>
        <v>0</v>
      </c>
      <c r="T13" s="2">
        <f>IF('NO2'!T$50&lt;&gt;"",'NO2'!T59,0)</f>
        <v>0</v>
      </c>
      <c r="U13" s="2">
        <f>IF('NO2'!U$50&lt;&gt;"",'NO2'!U59,0)</f>
        <v>0</v>
      </c>
      <c r="V13" s="2">
        <f>IF('NO2'!V$50&lt;&gt;"",'NO2'!V59,0)</f>
        <v>0</v>
      </c>
      <c r="W13" s="42">
        <f t="shared" si="0"/>
        <v>0</v>
      </c>
      <c r="X13" s="42">
        <f t="shared" si="1"/>
        <v>0</v>
      </c>
      <c r="Y13" s="2" t="str">
        <f>IF(AND(SUM(X$7:X$12)=0,SUM(X$14:X$18)=0,SUM(X$20:X$21)=0,X13&gt;0,BYGGNADSTYP&lt;&gt;"Hallbyggnad"),1,"")</f>
        <v/>
      </c>
      <c r="Z13" s="21" t="str">
        <f>IF(Y13=1,LNG!B10,"")</f>
        <v/>
      </c>
      <c r="AB13" t="str">
        <f>IF(OR($Y$28=LNG!B10,$Y$28=LNG!C10),LNG!B10,"")</f>
        <v/>
      </c>
      <c r="AC13" t="str">
        <f>IF(OR($Y$28=LNG!B10,$Y$28=LNG!C10),LNG!C10,"")</f>
        <v/>
      </c>
    </row>
    <row r="14" spans="2:32" x14ac:dyDescent="0.3">
      <c r="B14" t="str">
        <f>LNG!B11</f>
        <v>Mindre affärslokaler</v>
      </c>
      <c r="C14" s="2">
        <f>IF('NO2'!C$50&lt;&gt;"",'NO2'!C60,0)</f>
        <v>0</v>
      </c>
      <c r="D14" s="2">
        <f>IF('NO2'!D$50&lt;&gt;"",'NO2'!D60,0)</f>
        <v>0</v>
      </c>
      <c r="E14" s="2">
        <f>IF('NO2'!E$50&lt;&gt;"",'NO2'!E60,0)</f>
        <v>0</v>
      </c>
      <c r="F14" s="2">
        <f>IF('NO2'!F$50&lt;&gt;"",'NO2'!F60,0)</f>
        <v>0</v>
      </c>
      <c r="G14" s="2">
        <f>IF('NO2'!G$50&lt;&gt;"",'NO2'!G60,0)</f>
        <v>0</v>
      </c>
      <c r="H14" s="2">
        <f>IF('NO2'!H$50&lt;&gt;"",'NO2'!H60,0)</f>
        <v>0</v>
      </c>
      <c r="I14" s="2">
        <f>IF('NO2'!I$50&lt;&gt;"",'NO2'!I60,0)</f>
        <v>0</v>
      </c>
      <c r="J14" s="2">
        <f>IF('NO2'!J$50&lt;&gt;"",'NO2'!J60,0)</f>
        <v>0</v>
      </c>
      <c r="K14" s="2">
        <f>IF('NO2'!K$50&lt;&gt;"",'NO2'!K60,0)</f>
        <v>0</v>
      </c>
      <c r="L14" s="2">
        <f>IF('NO2'!L$50&lt;&gt;"",'NO2'!L60,0)</f>
        <v>0</v>
      </c>
      <c r="M14" s="2">
        <f>IF('NO2'!M$50&lt;&gt;"",'NO2'!M60,0)</f>
        <v>0</v>
      </c>
      <c r="N14" s="2">
        <f>IF('NO2'!N$50&lt;&gt;"",'NO2'!N60,0)</f>
        <v>0</v>
      </c>
      <c r="O14" s="2">
        <f>IF('NO2'!O$50&lt;&gt;"",'NO2'!O60,0)</f>
        <v>0</v>
      </c>
      <c r="P14" s="2">
        <f>IF('NO2'!P$50&lt;&gt;"",'NO2'!P60,0)</f>
        <v>0</v>
      </c>
      <c r="Q14" s="2">
        <f>IF('NO2'!Q$50&lt;&gt;"",'NO2'!Q60,0)</f>
        <v>0</v>
      </c>
      <c r="R14" s="2">
        <f>IF('NO2'!R$50&lt;&gt;"",'NO2'!R60,0)</f>
        <v>0</v>
      </c>
      <c r="S14" s="2">
        <f>IF('NO2'!S$50&lt;&gt;"",'NO2'!S60,0)</f>
        <v>0</v>
      </c>
      <c r="T14" s="2">
        <f>IF('NO2'!T$50&lt;&gt;"",'NO2'!T60,0)</f>
        <v>0</v>
      </c>
      <c r="U14" s="2">
        <f>IF('NO2'!U$50&lt;&gt;"",'NO2'!U60,0)</f>
        <v>0</v>
      </c>
      <c r="V14" s="2">
        <f>IF('NO2'!V$50&lt;&gt;"",'NO2'!V60,0)</f>
        <v>0</v>
      </c>
      <c r="W14" s="42">
        <f t="shared" si="0"/>
        <v>0</v>
      </c>
      <c r="X14" s="42">
        <f t="shared" si="1"/>
        <v>0</v>
      </c>
      <c r="Y14" s="2" t="str">
        <f>IF(AND(SUM(X15:X$21)=0,SUM(X$7:X13)=0,X14&gt;0,BYGGNADSTYP&lt;&gt;"Hallbyggnad"),1,"")</f>
        <v/>
      </c>
      <c r="Z14" s="21" t="str">
        <f>IF(Y14=1,LNG!B11,"")</f>
        <v/>
      </c>
      <c r="AB14" t="str">
        <f>IF(OR($Y$28=LNG!B11,$Y$28=LNG!C11),LNG!B11,"")</f>
        <v/>
      </c>
      <c r="AC14" t="str">
        <f>IF(OR($Y$28=LNG!B11,$Y$28=LNG!C11),LNG!C11,"")</f>
        <v/>
      </c>
    </row>
    <row r="15" spans="2:32" x14ac:dyDescent="0.3">
      <c r="B15" t="str">
        <f>LNG!B12</f>
        <v>Skola</v>
      </c>
      <c r="C15" s="2">
        <f>IF('NO2'!C$50&lt;&gt;"",'NO2'!C61,0)</f>
        <v>0</v>
      </c>
      <c r="D15" s="2">
        <f>IF('NO2'!D$50&lt;&gt;"",'NO2'!D61,0)</f>
        <v>0</v>
      </c>
      <c r="E15" s="2">
        <f>IF('NO2'!E$50&lt;&gt;"",'NO2'!E61,0)</f>
        <v>0</v>
      </c>
      <c r="F15" s="2">
        <f>IF('NO2'!F$50&lt;&gt;"",'NO2'!F61,0)</f>
        <v>0</v>
      </c>
      <c r="G15" s="2">
        <f>IF('NO2'!G$50&lt;&gt;"",'NO2'!G61,0)</f>
        <v>0</v>
      </c>
      <c r="H15" s="2">
        <f>IF('NO2'!H$50&lt;&gt;"",'NO2'!H61,0)</f>
        <v>0</v>
      </c>
      <c r="I15" s="2">
        <f>IF('NO2'!I$50&lt;&gt;"",'NO2'!I61,0)</f>
        <v>0</v>
      </c>
      <c r="J15" s="2">
        <f>IF('NO2'!J$50&lt;&gt;"",'NO2'!J61,0)</f>
        <v>0</v>
      </c>
      <c r="K15" s="2">
        <f>IF('NO2'!K$50&lt;&gt;"",'NO2'!K61,0)</f>
        <v>0</v>
      </c>
      <c r="L15" s="2">
        <f>IF('NO2'!L$50&lt;&gt;"",'NO2'!L61,0)</f>
        <v>0</v>
      </c>
      <c r="M15" s="2">
        <f>IF('NO2'!M$50&lt;&gt;"",'NO2'!M61,0)</f>
        <v>0</v>
      </c>
      <c r="N15" s="2">
        <f>IF('NO2'!N$50&lt;&gt;"",'NO2'!N61,0)</f>
        <v>0</v>
      </c>
      <c r="O15" s="2">
        <f>IF('NO2'!O$50&lt;&gt;"",'NO2'!O61,0)</f>
        <v>0</v>
      </c>
      <c r="P15" s="2">
        <f>IF('NO2'!P$50&lt;&gt;"",'NO2'!P61,0)</f>
        <v>0</v>
      </c>
      <c r="Q15" s="2">
        <f>IF('NO2'!Q$50&lt;&gt;"",'NO2'!Q61,0)</f>
        <v>0</v>
      </c>
      <c r="R15" s="2">
        <f>IF('NO2'!R$50&lt;&gt;"",'NO2'!R61,0)</f>
        <v>0</v>
      </c>
      <c r="S15" s="2">
        <f>IF('NO2'!S$50&lt;&gt;"",'NO2'!S61,0)</f>
        <v>0</v>
      </c>
      <c r="T15" s="2">
        <f>IF('NO2'!T$50&lt;&gt;"",'NO2'!T61,0)</f>
        <v>0</v>
      </c>
      <c r="U15" s="2">
        <f>IF('NO2'!U$50&lt;&gt;"",'NO2'!U61,0)</f>
        <v>0</v>
      </c>
      <c r="V15" s="2">
        <f>IF('NO2'!V$50&lt;&gt;"",'NO2'!V61,0)</f>
        <v>0</v>
      </c>
      <c r="W15" s="42">
        <f t="shared" si="0"/>
        <v>0</v>
      </c>
      <c r="X15" s="42">
        <f t="shared" si="1"/>
        <v>0</v>
      </c>
      <c r="Y15" s="2" t="str">
        <f>IF(AND(SUM(X$7:X14)=0,SUM(X16:X$18)=0,SUM(X$20:X$21)=0,X15&gt;0,BYGGNADSTYP&lt;&gt;"Hallbyggnad"),1,"")</f>
        <v/>
      </c>
      <c r="Z15" s="21" t="str">
        <f>IF(Y15=1,LNG!B12,"")</f>
        <v/>
      </c>
      <c r="AB15" t="str">
        <f>IF(OR($Y$28=LNG!B12,$Y$28=LNG!C12),LNG!B12,"")</f>
        <v/>
      </c>
      <c r="AC15" t="str">
        <f>IF(OR($Y$28=LNG!B12,$Y$28=LNG!C12),LNG!C12,"")</f>
        <v/>
      </c>
    </row>
    <row r="16" spans="2:32" x14ac:dyDescent="0.3">
      <c r="B16" t="str">
        <f>LNG!B13</f>
        <v>Äldreboende</v>
      </c>
      <c r="C16" s="2">
        <f>IF('NO2'!C$50&lt;&gt;"",'NO2'!C62,0)</f>
        <v>0</v>
      </c>
      <c r="D16" s="2">
        <f>IF('NO2'!D$50&lt;&gt;"",'NO2'!D62,0)</f>
        <v>0</v>
      </c>
      <c r="E16" s="2">
        <f>IF('NO2'!E$50&lt;&gt;"",'NO2'!E62,0)</f>
        <v>0</v>
      </c>
      <c r="F16" s="2">
        <f>IF('NO2'!F$50&lt;&gt;"",'NO2'!F62,0)</f>
        <v>0</v>
      </c>
      <c r="G16" s="2">
        <f>IF('NO2'!G$50&lt;&gt;"",'NO2'!G62,0)</f>
        <v>0</v>
      </c>
      <c r="H16" s="2">
        <f>IF('NO2'!H$50&lt;&gt;"",'NO2'!H62,0)</f>
        <v>0</v>
      </c>
      <c r="I16" s="2">
        <f>IF('NO2'!I$50&lt;&gt;"",'NO2'!I62,0)</f>
        <v>0</v>
      </c>
      <c r="J16" s="2">
        <f>IF('NO2'!J$50&lt;&gt;"",'NO2'!J62,0)</f>
        <v>0</v>
      </c>
      <c r="K16" s="2">
        <f>IF('NO2'!K$50&lt;&gt;"",'NO2'!K62,0)</f>
        <v>0</v>
      </c>
      <c r="L16" s="2">
        <f>IF('NO2'!L$50&lt;&gt;"",'NO2'!L62,0)</f>
        <v>0</v>
      </c>
      <c r="M16" s="2">
        <f>IF('NO2'!M$50&lt;&gt;"",'NO2'!M62,0)</f>
        <v>0</v>
      </c>
      <c r="N16" s="2">
        <f>IF('NO2'!N$50&lt;&gt;"",'NO2'!N62,0)</f>
        <v>0</v>
      </c>
      <c r="O16" s="2">
        <f>IF('NO2'!O$50&lt;&gt;"",'NO2'!O62,0)</f>
        <v>0</v>
      </c>
      <c r="P16" s="2">
        <f>IF('NO2'!P$50&lt;&gt;"",'NO2'!P62,0)</f>
        <v>0</v>
      </c>
      <c r="Q16" s="2">
        <f>IF('NO2'!Q$50&lt;&gt;"",'NO2'!Q62,0)</f>
        <v>0</v>
      </c>
      <c r="R16" s="2">
        <f>IF('NO2'!R$50&lt;&gt;"",'NO2'!R62,0)</f>
        <v>0</v>
      </c>
      <c r="S16" s="2">
        <f>IF('NO2'!S$50&lt;&gt;"",'NO2'!S62,0)</f>
        <v>0</v>
      </c>
      <c r="T16" s="2">
        <f>IF('NO2'!T$50&lt;&gt;"",'NO2'!T62,0)</f>
        <v>0</v>
      </c>
      <c r="U16" s="2">
        <f>IF('NO2'!U$50&lt;&gt;"",'NO2'!U62,0)</f>
        <v>0</v>
      </c>
      <c r="V16" s="2">
        <f>IF('NO2'!V$50&lt;&gt;"",'NO2'!V62,0)</f>
        <v>0</v>
      </c>
      <c r="W16" s="42">
        <f t="shared" si="0"/>
        <v>0</v>
      </c>
      <c r="X16" s="42">
        <f t="shared" si="1"/>
        <v>0</v>
      </c>
      <c r="Y16" s="2" t="str">
        <f>IF(AND(SUM(X$7:X15)=0,SUM(X17:X$18)=0,SUM(X$20:X$21)=0,X16&gt;0,BYGGNADSTYP&lt;&gt;"Hallbyggnad"),1,"")</f>
        <v/>
      </c>
      <c r="Z16" s="21" t="str">
        <f>IF(Y16=1,LNG!B13,"")</f>
        <v/>
      </c>
      <c r="AB16" t="str">
        <f>IF(OR($Y$28=LNG!B13,$Y$28=LNG!C13),LNG!B13,"")</f>
        <v/>
      </c>
      <c r="AC16" t="str">
        <f>IF(OR($Y$28=LNG!B13,$Y$28=LNG!C13),LNG!C13,"")</f>
        <v/>
      </c>
    </row>
    <row r="17" spans="2:32" x14ac:dyDescent="0.3">
      <c r="B17" t="str">
        <f>LNG!B14</f>
        <v>Flerbostadshus/Boende</v>
      </c>
      <c r="C17" s="2">
        <f>IF('NO2'!C$50&lt;&gt;"",'NO2'!C63,0)</f>
        <v>0</v>
      </c>
      <c r="D17" s="2">
        <f>IF('NO2'!D$50&lt;&gt;"",'NO2'!D63,0)</f>
        <v>0</v>
      </c>
      <c r="E17" s="2">
        <f>IF('NO2'!E$50&lt;&gt;"",'NO2'!E63,0)</f>
        <v>0</v>
      </c>
      <c r="F17" s="2">
        <f>IF('NO2'!F$50&lt;&gt;"",'NO2'!F63,0)</f>
        <v>0</v>
      </c>
      <c r="G17" s="2">
        <f>IF('NO2'!G$50&lt;&gt;"",'NO2'!G63,0)</f>
        <v>0</v>
      </c>
      <c r="H17" s="2">
        <f>IF('NO2'!H$50&lt;&gt;"",'NO2'!H63,0)</f>
        <v>0</v>
      </c>
      <c r="I17" s="2">
        <f>IF('NO2'!I$50&lt;&gt;"",'NO2'!I63,0)</f>
        <v>0</v>
      </c>
      <c r="J17" s="2">
        <f>IF('NO2'!J$50&lt;&gt;"",'NO2'!J63,0)</f>
        <v>0</v>
      </c>
      <c r="K17" s="2">
        <f>IF('NO2'!K$50&lt;&gt;"",'NO2'!K63,0)</f>
        <v>0</v>
      </c>
      <c r="L17" s="2">
        <f>IF('NO2'!L$50&lt;&gt;"",'NO2'!L63,0)</f>
        <v>0</v>
      </c>
      <c r="M17" s="2">
        <f>IF('NO2'!M$50&lt;&gt;"",'NO2'!M63,0)</f>
        <v>0</v>
      </c>
      <c r="N17" s="2">
        <f>IF('NO2'!N$50&lt;&gt;"",'NO2'!N63,0)</f>
        <v>0</v>
      </c>
      <c r="O17" s="2">
        <f>IF('NO2'!O$50&lt;&gt;"",'NO2'!O63,0)</f>
        <v>0</v>
      </c>
      <c r="P17" s="2">
        <f>IF('NO2'!P$50&lt;&gt;"",'NO2'!P63,0)</f>
        <v>0</v>
      </c>
      <c r="Q17" s="2">
        <f>IF('NO2'!Q$50&lt;&gt;"",'NO2'!Q63,0)</f>
        <v>0</v>
      </c>
      <c r="R17" s="2">
        <f>IF('NO2'!R$50&lt;&gt;"",'NO2'!R63,0)</f>
        <v>0</v>
      </c>
      <c r="S17" s="2">
        <f>IF('NO2'!S$50&lt;&gt;"",'NO2'!S63,0)</f>
        <v>0</v>
      </c>
      <c r="T17" s="2">
        <f>IF('NO2'!T$50&lt;&gt;"",'NO2'!T63,0)</f>
        <v>0</v>
      </c>
      <c r="U17" s="2">
        <f>IF('NO2'!U$50&lt;&gt;"",'NO2'!U63,0)</f>
        <v>0</v>
      </c>
      <c r="V17" s="2">
        <f>IF('NO2'!V$50&lt;&gt;"",'NO2'!V63,0)</f>
        <v>0</v>
      </c>
      <c r="W17" s="42">
        <f t="shared" si="0"/>
        <v>0</v>
      </c>
      <c r="X17" s="42">
        <f t="shared" si="1"/>
        <v>0</v>
      </c>
      <c r="Y17" s="2" t="str">
        <f>IF(OR(X17&gt;0,C31=1),1,"")</f>
        <v/>
      </c>
      <c r="Z17" s="21" t="str">
        <f>IF(Y17=1,LNG!B14,"")</f>
        <v/>
      </c>
      <c r="AB17" t="str">
        <f>IF(OR($Y$28=LNG!B14,$Y$28=LNG!C14),LNG!B14,"")</f>
        <v/>
      </c>
      <c r="AC17" t="str">
        <f>IF(OR($Y$28=LNG!B14,$Y$28=LNG!C14),LNG!C14,"")</f>
        <v/>
      </c>
    </row>
    <row r="18" spans="2:32" x14ac:dyDescent="0.3">
      <c r="B18" t="str">
        <f>LNG!B15</f>
        <v>Laboratorium</v>
      </c>
      <c r="C18" s="2">
        <f>IF('NO2'!C$50&lt;&gt;"",'NO2'!C64,0)</f>
        <v>0</v>
      </c>
      <c r="D18" s="2">
        <f>IF('NO2'!D$50&lt;&gt;"",'NO2'!D64,0)</f>
        <v>0</v>
      </c>
      <c r="E18" s="2">
        <f>IF('NO2'!E$50&lt;&gt;"",'NO2'!E64,0)</f>
        <v>0</v>
      </c>
      <c r="F18" s="2">
        <f>IF('NO2'!F$50&lt;&gt;"",'NO2'!F64,0)</f>
        <v>0</v>
      </c>
      <c r="G18" s="2">
        <f>IF('NO2'!G$50&lt;&gt;"",'NO2'!G64,0)</f>
        <v>0</v>
      </c>
      <c r="H18" s="2">
        <f>IF('NO2'!H$50&lt;&gt;"",'NO2'!H64,0)</f>
        <v>0</v>
      </c>
      <c r="I18" s="2">
        <f>IF('NO2'!I$50&lt;&gt;"",'NO2'!I64,0)</f>
        <v>0</v>
      </c>
      <c r="J18" s="2">
        <f>IF('NO2'!J$50&lt;&gt;"",'NO2'!J64,0)</f>
        <v>0</v>
      </c>
      <c r="K18" s="2">
        <f>IF('NO2'!K$50&lt;&gt;"",'NO2'!K64,0)</f>
        <v>0</v>
      </c>
      <c r="L18" s="2">
        <f>IF('NO2'!L$50&lt;&gt;"",'NO2'!L64,0)</f>
        <v>0</v>
      </c>
      <c r="M18" s="2">
        <f>IF('NO2'!M$50&lt;&gt;"",'NO2'!M64,0)</f>
        <v>0</v>
      </c>
      <c r="N18" s="2">
        <f>IF('NO2'!N$50&lt;&gt;"",'NO2'!N64,0)</f>
        <v>0</v>
      </c>
      <c r="O18" s="2">
        <f>IF('NO2'!O$50&lt;&gt;"",'NO2'!O64,0)</f>
        <v>0</v>
      </c>
      <c r="P18" s="2">
        <f>IF('NO2'!P$50&lt;&gt;"",'NO2'!P64,0)</f>
        <v>0</v>
      </c>
      <c r="Q18" s="2">
        <f>IF('NO2'!Q$50&lt;&gt;"",'NO2'!Q64,0)</f>
        <v>0</v>
      </c>
      <c r="R18" s="2">
        <f>IF('NO2'!R$50&lt;&gt;"",'NO2'!R64,0)</f>
        <v>0</v>
      </c>
      <c r="S18" s="2">
        <f>IF('NO2'!S$50&lt;&gt;"",'NO2'!S64,0)</f>
        <v>0</v>
      </c>
      <c r="T18" s="2">
        <f>IF('NO2'!T$50&lt;&gt;"",'NO2'!T64,0)</f>
        <v>0</v>
      </c>
      <c r="U18" s="2">
        <f>IF('NO2'!U$50&lt;&gt;"",'NO2'!U64,0)</f>
        <v>0</v>
      </c>
      <c r="V18" s="2">
        <f>IF('NO2'!V$50&lt;&gt;"",'NO2'!V64,0)</f>
        <v>0</v>
      </c>
      <c r="W18" s="42">
        <f t="shared" si="0"/>
        <v>0</v>
      </c>
      <c r="X18" s="42">
        <f t="shared" si="1"/>
        <v>0</v>
      </c>
      <c r="Y18" s="2" t="str">
        <f>IF(AND(SUM(X$7:X17)=0,SUM(X$20:X$21)=0,X18&gt;0,BYGGNADSTYP&lt;&gt;"Hallbyggnad"),1,"")</f>
        <v/>
      </c>
      <c r="Z18" s="21" t="str">
        <f>IF(Y18=1,LNG!B15,"")</f>
        <v/>
      </c>
      <c r="AB18" t="str">
        <f>IF(OR($Y$28=LNG!B15,$Y$28=LNG!C15),LNG!B15,"")</f>
        <v/>
      </c>
      <c r="AC18" t="str">
        <f>IF(OR($Y$28=LNG!B15,$Y$28=LNG!C15),LNG!C15,"")</f>
        <v/>
      </c>
    </row>
    <row r="19" spans="2:32" x14ac:dyDescent="0.3">
      <c r="B19" t="str">
        <f>LNG!B16</f>
        <v>Restaurang/Matsal</v>
      </c>
      <c r="C19" s="2">
        <f>IF('NO2'!C$50&lt;&gt;"",'NO2'!C65,0)</f>
        <v>0</v>
      </c>
      <c r="D19" s="2">
        <f>IF('NO2'!D$50&lt;&gt;"",'NO2'!D65,0)</f>
        <v>0</v>
      </c>
      <c r="E19" s="2">
        <f>IF('NO2'!E$50&lt;&gt;"",'NO2'!E65,0)</f>
        <v>0</v>
      </c>
      <c r="F19" s="2">
        <f>IF('NO2'!F$50&lt;&gt;"",'NO2'!F65,0)</f>
        <v>0</v>
      </c>
      <c r="G19" s="2">
        <f>IF('NO2'!G$50&lt;&gt;"",'NO2'!G65,0)</f>
        <v>0</v>
      </c>
      <c r="H19" s="2">
        <f>IF('NO2'!H$50&lt;&gt;"",'NO2'!H65,0)</f>
        <v>0</v>
      </c>
      <c r="I19" s="2">
        <f>IF('NO2'!I$50&lt;&gt;"",'NO2'!I65,0)</f>
        <v>0</v>
      </c>
      <c r="J19" s="2">
        <f>IF('NO2'!J$50&lt;&gt;"",'NO2'!J65,0)</f>
        <v>0</v>
      </c>
      <c r="K19" s="2">
        <f>IF('NO2'!K$50&lt;&gt;"",'NO2'!K65,0)</f>
        <v>0</v>
      </c>
      <c r="L19" s="2">
        <f>IF('NO2'!L$50&lt;&gt;"",'NO2'!L65,0)</f>
        <v>0</v>
      </c>
      <c r="M19" s="2">
        <f>IF('NO2'!M$50&lt;&gt;"",'NO2'!M65,0)</f>
        <v>0</v>
      </c>
      <c r="N19" s="2">
        <f>IF('NO2'!N$50&lt;&gt;"",'NO2'!N65,0)</f>
        <v>0</v>
      </c>
      <c r="O19" s="2">
        <f>IF('NO2'!O$50&lt;&gt;"",'NO2'!O65,0)</f>
        <v>0</v>
      </c>
      <c r="P19" s="2">
        <f>IF('NO2'!P$50&lt;&gt;"",'NO2'!P65,0)</f>
        <v>0</v>
      </c>
      <c r="Q19" s="2">
        <f>IF('NO2'!Q$50&lt;&gt;"",'NO2'!Q65,0)</f>
        <v>0</v>
      </c>
      <c r="R19" s="2">
        <f>IF('NO2'!R$50&lt;&gt;"",'NO2'!R65,0)</f>
        <v>0</v>
      </c>
      <c r="S19" s="2">
        <f>IF('NO2'!S$50&lt;&gt;"",'NO2'!S65,0)</f>
        <v>0</v>
      </c>
      <c r="T19" s="2">
        <f>IF('NO2'!T$50&lt;&gt;"",'NO2'!T65,0)</f>
        <v>0</v>
      </c>
      <c r="U19" s="2">
        <f>IF('NO2'!U$50&lt;&gt;"",'NO2'!U65,0)</f>
        <v>0</v>
      </c>
      <c r="V19" s="2">
        <f>IF('NO2'!V$50&lt;&gt;"",'NO2'!V65,0)</f>
        <v>0</v>
      </c>
      <c r="W19" s="42">
        <f t="shared" si="0"/>
        <v>0</v>
      </c>
      <c r="X19" s="42">
        <f t="shared" si="1"/>
        <v>0</v>
      </c>
      <c r="Y19" s="2" t="str">
        <f>IF(AND(SUM(X20:X$21)=0,SUM(X$7:X18)=0,X19&gt;0,BYGGNADSTYP&lt;&gt;"Hallbyggnad"),1,"")</f>
        <v/>
      </c>
      <c r="Z19" s="21" t="str">
        <f>IF(Y19=1,LNG!B16,"")</f>
        <v/>
      </c>
      <c r="AB19" t="str">
        <f>IF(OR($Y$28=LNG!B16,$Y$28=LNG!C16),LNG!B16,"")</f>
        <v/>
      </c>
      <c r="AC19" t="str">
        <f>IF(OR($Y$28=LNG!B16,$Y$28=LNG!C16),LNG!C16,"")</f>
        <v/>
      </c>
    </row>
    <row r="20" spans="2:32" x14ac:dyDescent="0.3">
      <c r="B20" t="str">
        <f>LNG!B17</f>
        <v>Hotellverksamhet</v>
      </c>
      <c r="C20" s="2">
        <f>IF('NO2'!C$50&lt;&gt;"",'NO2'!C66,0)</f>
        <v>0</v>
      </c>
      <c r="D20" s="2">
        <f>IF('NO2'!D$50&lt;&gt;"",'NO2'!D66,0)</f>
        <v>0</v>
      </c>
      <c r="E20" s="2">
        <f>IF('NO2'!E$50&lt;&gt;"",'NO2'!E66,0)</f>
        <v>0</v>
      </c>
      <c r="F20" s="2">
        <f>IF('NO2'!F$50&lt;&gt;"",'NO2'!F66,0)</f>
        <v>0</v>
      </c>
      <c r="G20" s="2">
        <f>IF('NO2'!G$50&lt;&gt;"",'NO2'!G66,0)</f>
        <v>0</v>
      </c>
      <c r="H20" s="2">
        <f>IF('NO2'!H$50&lt;&gt;"",'NO2'!H66,0)</f>
        <v>0</v>
      </c>
      <c r="I20" s="2">
        <f>IF('NO2'!I$50&lt;&gt;"",'NO2'!I66,0)</f>
        <v>0</v>
      </c>
      <c r="J20" s="2">
        <f>IF('NO2'!J$50&lt;&gt;"",'NO2'!J66,0)</f>
        <v>0</v>
      </c>
      <c r="K20" s="2">
        <f>IF('NO2'!K$50&lt;&gt;"",'NO2'!K66,0)</f>
        <v>0</v>
      </c>
      <c r="L20" s="2">
        <f>IF('NO2'!L$50&lt;&gt;"",'NO2'!L66,0)</f>
        <v>0</v>
      </c>
      <c r="M20" s="2">
        <f>IF('NO2'!M$50&lt;&gt;"",'NO2'!M66,0)</f>
        <v>0</v>
      </c>
      <c r="N20" s="2">
        <f>IF('NO2'!N$50&lt;&gt;"",'NO2'!N66,0)</f>
        <v>0</v>
      </c>
      <c r="O20" s="2">
        <f>IF('NO2'!O$50&lt;&gt;"",'NO2'!O66,0)</f>
        <v>0</v>
      </c>
      <c r="P20" s="2">
        <f>IF('NO2'!P$50&lt;&gt;"",'NO2'!P66,0)</f>
        <v>0</v>
      </c>
      <c r="Q20" s="2">
        <f>IF('NO2'!Q$50&lt;&gt;"",'NO2'!Q66,0)</f>
        <v>0</v>
      </c>
      <c r="R20" s="2">
        <f>IF('NO2'!R$50&lt;&gt;"",'NO2'!R66,0)</f>
        <v>0</v>
      </c>
      <c r="S20" s="2">
        <f>IF('NO2'!S$50&lt;&gt;"",'NO2'!S66,0)</f>
        <v>0</v>
      </c>
      <c r="T20" s="2">
        <f>IF('NO2'!T$50&lt;&gt;"",'NO2'!T66,0)</f>
        <v>0</v>
      </c>
      <c r="U20" s="2">
        <f>IF('NO2'!U$50&lt;&gt;"",'NO2'!U66,0)</f>
        <v>0</v>
      </c>
      <c r="V20" s="2">
        <f>IF('NO2'!V$50&lt;&gt;"",'NO2'!V66,0)</f>
        <v>0</v>
      </c>
      <c r="W20" s="42">
        <f t="shared" si="0"/>
        <v>0</v>
      </c>
      <c r="X20" s="42">
        <f t="shared" si="1"/>
        <v>0</v>
      </c>
      <c r="Y20" s="2" t="str">
        <f>IF(AND(SUM(X$7:X18)=0,X21=0,X20&gt;0,BYGGNADSTYP&lt;&gt;"Hallbyggnad"),1,"")</f>
        <v/>
      </c>
      <c r="Z20" s="21" t="str">
        <f>IF(Y20=1,LNG!B17,"")</f>
        <v/>
      </c>
      <c r="AB20" t="str">
        <f>IF(OR($Y$28=LNG!B17,$Y$28=LNG!C17),LNG!B17,"")</f>
        <v/>
      </c>
      <c r="AC20" t="str">
        <f>IF(OR($Y$28=LNG!B17,$Y$28=LNG!C17),LNG!C17,"")</f>
        <v/>
      </c>
    </row>
    <row r="21" spans="2:32" ht="15" thickBot="1" x14ac:dyDescent="0.35">
      <c r="B21" t="str">
        <f>LNG!B18</f>
        <v>Småhus</v>
      </c>
      <c r="C21" s="35">
        <f>IF('NO2'!C$50&lt;&gt;"",'NO2'!C67,0)</f>
        <v>0</v>
      </c>
      <c r="D21" s="35">
        <f>IF('NO2'!D$50&lt;&gt;"",'NO2'!D67,0)</f>
        <v>0</v>
      </c>
      <c r="E21" s="35">
        <f>IF('NO2'!E$50&lt;&gt;"",'NO2'!E67,0)</f>
        <v>0</v>
      </c>
      <c r="F21" s="35">
        <f>IF('NO2'!F$50&lt;&gt;"",'NO2'!F67,0)</f>
        <v>0</v>
      </c>
      <c r="G21" s="35">
        <f>IF('NO2'!G$50&lt;&gt;"",'NO2'!G67,0)</f>
        <v>0</v>
      </c>
      <c r="H21" s="35">
        <f>IF('NO2'!H$50&lt;&gt;"",'NO2'!H67,0)</f>
        <v>0</v>
      </c>
      <c r="I21" s="35">
        <f>IF('NO2'!I$50&lt;&gt;"",'NO2'!I67,0)</f>
        <v>0</v>
      </c>
      <c r="J21" s="35">
        <f>IF('NO2'!J$50&lt;&gt;"",'NO2'!J67,0)</f>
        <v>0</v>
      </c>
      <c r="K21" s="35">
        <f>IF('NO2'!K$50&lt;&gt;"",'NO2'!K67,0)</f>
        <v>0</v>
      </c>
      <c r="L21" s="35">
        <f>IF('NO2'!L$50&lt;&gt;"",'NO2'!L67,0)</f>
        <v>0</v>
      </c>
      <c r="M21" s="35">
        <f>IF('NO2'!M$50&lt;&gt;"",'NO2'!M67,0)</f>
        <v>0</v>
      </c>
      <c r="N21" s="35">
        <f>IF('NO2'!N$50&lt;&gt;"",'NO2'!N67,0)</f>
        <v>0</v>
      </c>
      <c r="O21" s="35">
        <f>IF('NO2'!O$50&lt;&gt;"",'NO2'!O67,0)</f>
        <v>0</v>
      </c>
      <c r="P21" s="35">
        <f>IF('NO2'!P$50&lt;&gt;"",'NO2'!P67,0)</f>
        <v>0</v>
      </c>
      <c r="Q21" s="35">
        <f>IF('NO2'!Q$50&lt;&gt;"",'NO2'!Q67,0)</f>
        <v>0</v>
      </c>
      <c r="R21" s="35">
        <f>IF('NO2'!R$50&lt;&gt;"",'NO2'!R67,0)</f>
        <v>0</v>
      </c>
      <c r="S21" s="35">
        <f>IF('NO2'!S$50&lt;&gt;"",'NO2'!S67,0)</f>
        <v>0</v>
      </c>
      <c r="T21" s="35">
        <f>IF('NO2'!T$50&lt;&gt;"",'NO2'!T67,0)</f>
        <v>0</v>
      </c>
      <c r="U21" s="35">
        <f>IF('NO2'!U$50&lt;&gt;"",'NO2'!U67,0)</f>
        <v>0</v>
      </c>
      <c r="V21" s="35">
        <f>IF('NO2'!V$50&lt;&gt;"",'NO2'!V67,0)</f>
        <v>0</v>
      </c>
      <c r="W21" s="42">
        <f t="shared" si="0"/>
        <v>0</v>
      </c>
      <c r="X21" s="42">
        <f t="shared" si="1"/>
        <v>0</v>
      </c>
      <c r="Y21" s="2" t="str">
        <f>IF(AND(SUM(X$7:X20)=0,X21&gt;0,BYGGNADSTYP&lt;&gt;"Hallbyggnad"),1,"")</f>
        <v/>
      </c>
      <c r="Z21" s="21" t="str">
        <f>IF(Y21=1,LNG!B18,"")</f>
        <v/>
      </c>
      <c r="AB21" t="str">
        <f>IF(OR($Y$28=LNG!B18,$Y$28=LNG!C18),LNG!B18,"")</f>
        <v/>
      </c>
      <c r="AC21" t="str">
        <f>IF(OR($Y$28=LNG!B18,$Y$28=LNG!C18),LNG!C18,"")</f>
        <v/>
      </c>
    </row>
    <row r="22" spans="2:32" x14ac:dyDescent="0.3">
      <c r="B22" t="s">
        <v>36</v>
      </c>
      <c r="C22" s="34">
        <f>'NO2'!C68</f>
        <v>0</v>
      </c>
      <c r="D22" s="34" t="str">
        <f>'NO2'!D68</f>
        <v/>
      </c>
      <c r="E22" s="34" t="str">
        <f>'NO2'!E68</f>
        <v/>
      </c>
      <c r="F22" s="34" t="str">
        <f>'NO2'!F68</f>
        <v/>
      </c>
      <c r="G22" s="34" t="str">
        <f>'NO2'!G68</f>
        <v/>
      </c>
      <c r="H22" s="34" t="str">
        <f>'NO2'!H68</f>
        <v/>
      </c>
      <c r="I22" s="34" t="str">
        <f>'NO2'!I68</f>
        <v/>
      </c>
      <c r="J22" s="34" t="str">
        <f>'NO2'!J68</f>
        <v/>
      </c>
      <c r="K22" s="34" t="str">
        <f>'NO2'!K68</f>
        <v/>
      </c>
      <c r="L22" s="34" t="str">
        <f>'NO2'!L68</f>
        <v/>
      </c>
      <c r="M22" s="34" t="str">
        <f>'NO2'!M68</f>
        <v/>
      </c>
      <c r="N22" s="34" t="str">
        <f>'NO2'!N68</f>
        <v/>
      </c>
      <c r="O22" s="34" t="str">
        <f>'NO2'!O68</f>
        <v/>
      </c>
      <c r="P22" s="34" t="str">
        <f>'NO2'!P68</f>
        <v/>
      </c>
      <c r="Q22" s="34" t="str">
        <f>'NO2'!Q68</f>
        <v/>
      </c>
      <c r="R22" s="34" t="str">
        <f>'NO2'!R68</f>
        <v/>
      </c>
      <c r="S22" s="34" t="str">
        <f>'NO2'!S68</f>
        <v/>
      </c>
      <c r="T22" s="34" t="str">
        <f>'NO2'!T68</f>
        <v/>
      </c>
      <c r="U22" s="34" t="str">
        <f>'NO2'!U68</f>
        <v/>
      </c>
      <c r="V22" s="34" t="str">
        <f>'NO2'!V68</f>
        <v/>
      </c>
      <c r="W22" s="42">
        <f>SUM(W6:W21)</f>
        <v>0</v>
      </c>
      <c r="X22" s="42">
        <f>SUM(X6:X21)</f>
        <v>0</v>
      </c>
      <c r="AB22" t="str">
        <f>IF($Y$28=LNG!B178,LNG!B178,"")</f>
        <v/>
      </c>
      <c r="AC22" t="str">
        <f>IF($Y$28=LNG!B178,LNG!C178,"")</f>
        <v/>
      </c>
      <c r="AD22" t="str">
        <f>CONCATENATE(AB6,AB7,AB8,AB9,AB10,AB11,AB12,AB13,AB14,AB15,AB16,AB17,AB18,AB19,AB20,AB21,AB22)</f>
        <v/>
      </c>
      <c r="AE22" t="str">
        <f>CONCATENATE(AC6,AC7,AC8,AC9,AC10,AC11,AC12,AC13,AC14,AC15,AC16,AC17,AC18,AC19,AC20,AC21,AC22)</f>
        <v/>
      </c>
      <c r="AF22" t="s">
        <v>131</v>
      </c>
    </row>
    <row r="23" spans="2:32" x14ac:dyDescent="0.3">
      <c r="B23" t="s">
        <v>37</v>
      </c>
      <c r="C23" s="21">
        <f>IF(C4&lt;&gt;"",SUM(C7:C10),"")</f>
        <v>0</v>
      </c>
      <c r="D23" s="21" t="str">
        <f t="shared" ref="D23:V23" si="2">IF(D4&lt;&gt;"",SUM(D7:D10),"")</f>
        <v/>
      </c>
      <c r="E23" s="21" t="str">
        <f t="shared" si="2"/>
        <v/>
      </c>
      <c r="F23" s="21" t="str">
        <f t="shared" si="2"/>
        <v/>
      </c>
      <c r="G23" s="21" t="str">
        <f t="shared" si="2"/>
        <v/>
      </c>
      <c r="H23" s="21" t="str">
        <f t="shared" si="2"/>
        <v/>
      </c>
      <c r="I23" s="21" t="str">
        <f t="shared" si="2"/>
        <v/>
      </c>
      <c r="J23" s="21" t="str">
        <f t="shared" si="2"/>
        <v/>
      </c>
      <c r="K23" s="21" t="str">
        <f t="shared" si="2"/>
        <v/>
      </c>
      <c r="L23" s="21" t="str">
        <f t="shared" si="2"/>
        <v/>
      </c>
      <c r="M23" s="21" t="str">
        <f t="shared" si="2"/>
        <v/>
      </c>
      <c r="N23" s="21" t="str">
        <f t="shared" si="2"/>
        <v/>
      </c>
      <c r="O23" s="21" t="str">
        <f t="shared" si="2"/>
        <v/>
      </c>
      <c r="P23" s="21" t="str">
        <f t="shared" si="2"/>
        <v/>
      </c>
      <c r="Q23" s="21" t="str">
        <f t="shared" si="2"/>
        <v/>
      </c>
      <c r="R23" s="21" t="str">
        <f t="shared" si="2"/>
        <v/>
      </c>
      <c r="S23" s="21" t="str">
        <f t="shared" si="2"/>
        <v/>
      </c>
      <c r="T23" s="21" t="str">
        <f t="shared" si="2"/>
        <v/>
      </c>
      <c r="U23" s="21" t="str">
        <f t="shared" si="2"/>
        <v/>
      </c>
      <c r="V23" s="21" t="str">
        <f t="shared" si="2"/>
        <v/>
      </c>
      <c r="W23" s="20"/>
      <c r="X23" s="20"/>
    </row>
    <row r="24" spans="2:32" x14ac:dyDescent="0.3">
      <c r="B24" t="s">
        <v>38</v>
      </c>
      <c r="C24" s="21">
        <v>0</v>
      </c>
      <c r="D24" s="21">
        <v>0</v>
      </c>
      <c r="E24" s="21" t="str">
        <f>IF(E4&lt;&gt;"",IF(OR(D4="MARKPLAN",D4="O. M."),1,0),"")</f>
        <v/>
      </c>
      <c r="F24" s="21" t="str">
        <f t="shared" ref="F24:V24" si="3">IF(F4&lt;&gt;"",IF(AND(E24=1,OR(D4="MARKPLAN",D4="O. M.",E4="SOUTERRÄNG O. M.")),1,0),"")</f>
        <v/>
      </c>
      <c r="G24" s="21" t="str">
        <f t="shared" si="3"/>
        <v/>
      </c>
      <c r="H24" s="21" t="str">
        <f t="shared" si="3"/>
        <v/>
      </c>
      <c r="I24" s="21" t="str">
        <f t="shared" si="3"/>
        <v/>
      </c>
      <c r="J24" s="21" t="str">
        <f t="shared" si="3"/>
        <v/>
      </c>
      <c r="K24" s="21" t="str">
        <f t="shared" si="3"/>
        <v/>
      </c>
      <c r="L24" s="21" t="str">
        <f t="shared" si="3"/>
        <v/>
      </c>
      <c r="M24" s="21" t="str">
        <f t="shared" si="3"/>
        <v/>
      </c>
      <c r="N24" s="21" t="str">
        <f t="shared" si="3"/>
        <v/>
      </c>
      <c r="O24" s="21" t="str">
        <f t="shared" si="3"/>
        <v/>
      </c>
      <c r="P24" s="21" t="str">
        <f t="shared" si="3"/>
        <v/>
      </c>
      <c r="Q24" s="21" t="str">
        <f t="shared" si="3"/>
        <v/>
      </c>
      <c r="R24" s="21" t="str">
        <f t="shared" si="3"/>
        <v/>
      </c>
      <c r="S24" s="21" t="str">
        <f t="shared" si="3"/>
        <v/>
      </c>
      <c r="T24" s="21" t="str">
        <f t="shared" si="3"/>
        <v/>
      </c>
      <c r="U24" s="21" t="str">
        <f t="shared" si="3"/>
        <v/>
      </c>
      <c r="V24" s="21" t="str">
        <f t="shared" si="3"/>
        <v/>
      </c>
      <c r="W24" s="20"/>
      <c r="X24" s="20"/>
    </row>
    <row r="25" spans="2:32" x14ac:dyDescent="0.3">
      <c r="B25" t="s">
        <v>39</v>
      </c>
      <c r="C25" s="21">
        <f>IF(C4&lt;&gt;"",IF(C26=1,IF(SUMIF(C5:$V5,C5+2,C22:$V22)&gt;0,1,0),0),"")</f>
        <v>0</v>
      </c>
      <c r="D25" s="21">
        <v>0</v>
      </c>
      <c r="E25" s="21" t="str">
        <f>IF(E4&lt;&gt;"",IF(E26=1,IF(SUMIF(E5:$V5,E5+2,E22:$V22)&gt;0,1,0),0),"")</f>
        <v/>
      </c>
      <c r="F25" s="21" t="str">
        <f>IF(F4&lt;&gt;"",IF(F26=1,IF(SUMIF(F5:$V5,F5+2,F22:$V22)&gt;0,1,0),0),"")</f>
        <v/>
      </c>
      <c r="G25" s="21" t="str">
        <f>IF(G4&lt;&gt;"",IF(G26=1,IF(SUMIF(G5:$V5,G5+2,G22:$V22)&gt;0,1,0),0),"")</f>
        <v/>
      </c>
      <c r="H25" s="21" t="str">
        <f>IF(H4&lt;&gt;"",IF(H26=1,IF(SUMIF(H5:$V5,H5+2,H22:$V22)&gt;0,1,0),0),"")</f>
        <v/>
      </c>
      <c r="I25" s="21" t="str">
        <f>IF(I4&lt;&gt;"",IF(I26=1,IF(SUMIF(I5:$V5,I5+2,I22:$V22)&gt;0,1,0),0),"")</f>
        <v/>
      </c>
      <c r="J25" s="21" t="str">
        <f>IF(J4&lt;&gt;"",IF(J26=1,IF(SUMIF(J5:$V5,J5+2,J22:$V22)&gt;0,1,0),0),"")</f>
        <v/>
      </c>
      <c r="K25" s="21" t="str">
        <f>IF(K4&lt;&gt;"",IF(K26=1,IF(SUMIF(K5:$V5,K5+2,K22:$V22)&gt;0,1,0),0),"")</f>
        <v/>
      </c>
      <c r="L25" s="21" t="str">
        <f>IF(L4&lt;&gt;"",IF(L26=1,IF(SUMIF(L5:$V5,L5+2,L22:$V22)&gt;0,1,0),0),"")</f>
        <v/>
      </c>
      <c r="M25" s="21" t="str">
        <f>IF(M4&lt;&gt;"",IF(M26=1,IF(SUMIF(M5:$V5,M5+2,M22:$V22)&gt;0,1,0),0),"")</f>
        <v/>
      </c>
      <c r="N25" s="21" t="str">
        <f>IF(N4&lt;&gt;"",IF(N26=1,IF(SUMIF(N5:$V5,N5+2,N22:$V22)&gt;0,1,0),0),"")</f>
        <v/>
      </c>
      <c r="O25" s="21" t="str">
        <f>IF(O4&lt;&gt;"",IF(O26=1,IF(SUMIF(O5:$V5,O5+2,O22:$V22)&gt;0,1,0),0),"")</f>
        <v/>
      </c>
      <c r="P25" s="21" t="str">
        <f>IF(P4&lt;&gt;"",IF(P26=1,IF(SUMIF(P5:$V5,P5+2,P22:$V22)&gt;0,1,0),0),"")</f>
        <v/>
      </c>
      <c r="Q25" s="21" t="str">
        <f>IF(Q4&lt;&gt;"",IF(Q26=1,IF(SUMIF(Q5:$V5,Q5+2,Q22:$V22)&gt;0,1,0),0),"")</f>
        <v/>
      </c>
      <c r="R25" s="21" t="str">
        <f>IF(R4&lt;&gt;"",IF(R26=1,IF(SUMIF(R5:$V5,R5+2,R22:$V22)&gt;0,1,0),0),"")</f>
        <v/>
      </c>
      <c r="S25" s="21" t="str">
        <f>IF(S4&lt;&gt;"",IF(S26=1,IF(SUMIF(S5:$V5,S5+2,S22:$V22)&gt;0,1,0),0),"")</f>
        <v/>
      </c>
      <c r="T25" s="21" t="str">
        <f>IF(T4&lt;&gt;"",IF(T26=1,IF(SUMIF(T5:$V5,T5+2,T22:$V22)&gt;0,1,0),0),"")</f>
        <v/>
      </c>
      <c r="U25" s="21" t="str">
        <f>IF(U4&lt;&gt;"",IF(U26=1,IF(SUMIF(U5:$V5,U5+2,U22:$V22)&gt;0,1,0),0),"")</f>
        <v/>
      </c>
      <c r="V25" s="21" t="str">
        <f>IF(V4&lt;&gt;"",IF(V26=1,IF(SUMIF(V5:$V5,V5+2,V22:$V22)&gt;0,1,0),0),"")</f>
        <v/>
      </c>
      <c r="W25" s="20"/>
      <c r="X25" s="20"/>
    </row>
    <row r="26" spans="2:32" x14ac:dyDescent="0.3">
      <c r="B26" t="s">
        <v>40</v>
      </c>
      <c r="C26" s="21">
        <f>IF(C4&lt;&gt;"",IF(C4&lt;&gt;"U. M.",IF(SUMIF($C$5:$V$5,C5,$C$23:$V$23)&gt;0,1,0),0),"")</f>
        <v>0</v>
      </c>
      <c r="D26" s="21" t="str">
        <f t="shared" ref="D26:E26" si="4">IF(D4&lt;&gt;"",IF(D4&lt;&gt;"U. M.",IF(OR(SUMIF(A5:C5,D5-1,A23:C23)&gt;0,SUMIF($C$5:$V$5,D5,$C$23:$V$23)&gt;0),1,0),0),"")</f>
        <v/>
      </c>
      <c r="E26" s="21" t="str">
        <f t="shared" si="4"/>
        <v/>
      </c>
      <c r="F26" s="21" t="str">
        <f>IF(F4&lt;&gt;"",IF(F4&lt;&gt;"U. M.",IF(OR(SUMIF(C5:E5,F5-1,C23:E23)&gt;0,SUMIF($C$5:$V$5,F5,$C$23:$V$23)&gt;0),1,0),0),"")</f>
        <v/>
      </c>
      <c r="G26" s="21" t="str">
        <f t="shared" ref="G26:V26" si="5">IF(G4&lt;&gt;"",IF(G4&lt;&gt;"U. M.",IF(OR(SUMIF(D5:F5,G5-1,D23:F23)&gt;0,SUMIF($C$5:$V$5,G5,$C$23:$V$23)&gt;0),1,0),0),"")</f>
        <v/>
      </c>
      <c r="H26" s="21" t="str">
        <f t="shared" si="5"/>
        <v/>
      </c>
      <c r="I26" s="21" t="str">
        <f t="shared" si="5"/>
        <v/>
      </c>
      <c r="J26" s="21" t="str">
        <f t="shared" si="5"/>
        <v/>
      </c>
      <c r="K26" s="21" t="str">
        <f t="shared" si="5"/>
        <v/>
      </c>
      <c r="L26" s="21" t="str">
        <f t="shared" si="5"/>
        <v/>
      </c>
      <c r="M26" s="21" t="str">
        <f t="shared" si="5"/>
        <v/>
      </c>
      <c r="N26" s="21" t="str">
        <f t="shared" si="5"/>
        <v/>
      </c>
      <c r="O26" s="21" t="str">
        <f t="shared" si="5"/>
        <v/>
      </c>
      <c r="P26" s="21" t="str">
        <f t="shared" si="5"/>
        <v/>
      </c>
      <c r="Q26" s="21" t="str">
        <f t="shared" si="5"/>
        <v/>
      </c>
      <c r="R26" s="21" t="str">
        <f t="shared" si="5"/>
        <v/>
      </c>
      <c r="S26" s="21" t="str">
        <f t="shared" si="5"/>
        <v/>
      </c>
      <c r="T26" s="21" t="str">
        <f t="shared" si="5"/>
        <v/>
      </c>
      <c r="U26" s="21" t="str">
        <f t="shared" si="5"/>
        <v/>
      </c>
      <c r="V26" s="21" t="str">
        <f t="shared" si="5"/>
        <v/>
      </c>
      <c r="W26" s="20"/>
      <c r="X26" s="20"/>
    </row>
    <row r="27" spans="2:32" x14ac:dyDescent="0.3">
      <c r="B27" t="s">
        <v>41</v>
      </c>
      <c r="C27" s="2">
        <f>IF(C4&lt;&gt;"",IF(OR(C24=1,C25=1,C26=0),0,1),"")</f>
        <v>0</v>
      </c>
      <c r="D27" s="2" t="str">
        <f>IF(D4&lt;&gt;"",IF(OR(D24=1,D25=1,D26=0),0,1),"")</f>
        <v/>
      </c>
      <c r="E27" s="2" t="str">
        <f>IF(E4&lt;&gt;"",IF(OR(E24=1,E25=1,E26=0),0,1),"")</f>
        <v/>
      </c>
      <c r="F27" s="2" t="str">
        <f t="shared" ref="F27:V27" si="6">IF(F4&lt;&gt;"",IF(OR(F24=1,F25=1,F26=0),0,1),"")</f>
        <v/>
      </c>
      <c r="G27" s="2" t="str">
        <f t="shared" si="6"/>
        <v/>
      </c>
      <c r="H27" s="2" t="str">
        <f t="shared" si="6"/>
        <v/>
      </c>
      <c r="I27" s="2" t="str">
        <f t="shared" si="6"/>
        <v/>
      </c>
      <c r="J27" s="2" t="str">
        <f t="shared" si="6"/>
        <v/>
      </c>
      <c r="K27" s="2" t="str">
        <f t="shared" si="6"/>
        <v/>
      </c>
      <c r="L27" s="2" t="str">
        <f t="shared" si="6"/>
        <v/>
      </c>
      <c r="M27" s="2" t="str">
        <f t="shared" si="6"/>
        <v/>
      </c>
      <c r="N27" s="2" t="str">
        <f t="shared" si="6"/>
        <v/>
      </c>
      <c r="O27" s="2" t="str">
        <f t="shared" si="6"/>
        <v/>
      </c>
      <c r="P27" s="2" t="str">
        <f t="shared" si="6"/>
        <v/>
      </c>
      <c r="Q27" s="2" t="str">
        <f t="shared" si="6"/>
        <v/>
      </c>
      <c r="R27" s="2" t="str">
        <f t="shared" si="6"/>
        <v/>
      </c>
      <c r="S27" s="2" t="str">
        <f t="shared" si="6"/>
        <v/>
      </c>
      <c r="T27" s="2" t="str">
        <f t="shared" si="6"/>
        <v/>
      </c>
      <c r="U27" s="2" t="str">
        <f t="shared" si="6"/>
        <v/>
      </c>
      <c r="V27" s="2" t="str">
        <f t="shared" si="6"/>
        <v/>
      </c>
    </row>
    <row r="28" spans="2:32" x14ac:dyDescent="0.3">
      <c r="B28" t="s">
        <v>42</v>
      </c>
      <c r="C28" s="2">
        <f>IF(C4&lt;&gt;"U. M.",IF(SUM(C11:C21)&gt;0,1,0),"")</f>
        <v>0</v>
      </c>
      <c r="D28" s="2">
        <f t="shared" ref="D28:V28" si="7">IF(D4&lt;&gt;"U. M.",IF(SUM(D11:D21)&gt;0,1,0),"")</f>
        <v>0</v>
      </c>
      <c r="E28" s="2">
        <f t="shared" si="7"/>
        <v>0</v>
      </c>
      <c r="F28" s="2">
        <f t="shared" si="7"/>
        <v>0</v>
      </c>
      <c r="G28" s="2">
        <f t="shared" si="7"/>
        <v>0</v>
      </c>
      <c r="H28" s="2">
        <f t="shared" si="7"/>
        <v>0</v>
      </c>
      <c r="I28" s="2">
        <f t="shared" si="7"/>
        <v>0</v>
      </c>
      <c r="J28" s="2">
        <f t="shared" si="7"/>
        <v>0</v>
      </c>
      <c r="K28" s="2">
        <f t="shared" si="7"/>
        <v>0</v>
      </c>
      <c r="L28" s="2">
        <f t="shared" si="7"/>
        <v>0</v>
      </c>
      <c r="M28" s="2">
        <f t="shared" si="7"/>
        <v>0</v>
      </c>
      <c r="N28" s="2">
        <f t="shared" si="7"/>
        <v>0</v>
      </c>
      <c r="O28" s="2">
        <f t="shared" si="7"/>
        <v>0</v>
      </c>
      <c r="P28" s="2">
        <f t="shared" si="7"/>
        <v>0</v>
      </c>
      <c r="Q28" s="2">
        <f t="shared" si="7"/>
        <v>0</v>
      </c>
      <c r="R28" s="2">
        <f t="shared" si="7"/>
        <v>0</v>
      </c>
      <c r="S28" s="2">
        <f t="shared" si="7"/>
        <v>0</v>
      </c>
      <c r="T28" s="2">
        <f t="shared" si="7"/>
        <v>0</v>
      </c>
      <c r="U28" s="2">
        <f t="shared" si="7"/>
        <v>0</v>
      </c>
      <c r="V28" s="2">
        <f t="shared" si="7"/>
        <v>0</v>
      </c>
      <c r="W28" s="2" t="str">
        <f>IF(SUM(C32:V32)&gt;=1,"Hallbyggnad","Annan verksamhet")</f>
        <v>Annan verksamhet</v>
      </c>
      <c r="Y28" s="2" t="str">
        <f>IF(BTA&gt;0,IF(CONCATENATE(Z6,Z7,Z8,Z9,Z10,Z11,Z12,Z13,Z14,Z15,Z16,Z17,Z18,Z19,Z20,Z21)="","Blandverksamhet",CONCATENATE(Z6,Z7,Z8,Z9,Z10,Z11,Z12,Z13,Z14,Z15,Z16,Z17,Z18,Z19,Z20,Z21)),"")</f>
        <v/>
      </c>
    </row>
    <row r="29" spans="2:32" x14ac:dyDescent="0.3">
      <c r="B29" t="s">
        <v>43</v>
      </c>
      <c r="C29" s="2" t="str">
        <f>IF(AND(D4="",C27=1),1,"")</f>
        <v/>
      </c>
      <c r="D29" s="2" t="str">
        <f>IF(AND(E4="",D27=1),1,"")</f>
        <v/>
      </c>
      <c r="E29" s="2" t="str">
        <f t="shared" ref="E29:V29" si="8">IF(AND(F4="",E27=1),1,"")</f>
        <v/>
      </c>
      <c r="F29" s="2" t="str">
        <f t="shared" si="8"/>
        <v/>
      </c>
      <c r="G29" s="2" t="str">
        <f t="shared" si="8"/>
        <v/>
      </c>
      <c r="H29" s="2" t="str">
        <f t="shared" si="8"/>
        <v/>
      </c>
      <c r="I29" s="2" t="str">
        <f t="shared" si="8"/>
        <v/>
      </c>
      <c r="J29" s="2" t="str">
        <f t="shared" si="8"/>
        <v/>
      </c>
      <c r="K29" s="2" t="str">
        <f t="shared" si="8"/>
        <v/>
      </c>
      <c r="L29" s="2" t="str">
        <f t="shared" si="8"/>
        <v/>
      </c>
      <c r="M29" s="2" t="str">
        <f t="shared" si="8"/>
        <v/>
      </c>
      <c r="N29" s="2" t="str">
        <f t="shared" si="8"/>
        <v/>
      </c>
      <c r="O29" s="2" t="str">
        <f t="shared" si="8"/>
        <v/>
      </c>
      <c r="P29" s="2" t="str">
        <f t="shared" si="8"/>
        <v/>
      </c>
      <c r="Q29" s="2" t="str">
        <f t="shared" si="8"/>
        <v/>
      </c>
      <c r="R29" s="2" t="str">
        <f t="shared" si="8"/>
        <v/>
      </c>
      <c r="S29" s="2" t="str">
        <f t="shared" si="8"/>
        <v/>
      </c>
      <c r="T29" s="2" t="str">
        <f t="shared" si="8"/>
        <v/>
      </c>
      <c r="U29" s="2" t="str">
        <f t="shared" si="8"/>
        <v/>
      </c>
      <c r="V29" s="2" t="str">
        <f t="shared" si="8"/>
        <v/>
      </c>
    </row>
    <row r="30" spans="2:32" x14ac:dyDescent="0.3">
      <c r="B30" t="s">
        <v>89</v>
      </c>
      <c r="C30" s="2">
        <f>SUM(C6:C16)+SUM(C18:C20)</f>
        <v>0</v>
      </c>
      <c r="D30" s="2">
        <f t="shared" ref="D30:V30" si="9">SUM(D6:D16)+SUM(D18:D20)</f>
        <v>0</v>
      </c>
      <c r="E30" s="2">
        <f t="shared" si="9"/>
        <v>0</v>
      </c>
      <c r="F30" s="2">
        <f t="shared" si="9"/>
        <v>0</v>
      </c>
      <c r="G30" s="2">
        <f t="shared" si="9"/>
        <v>0</v>
      </c>
      <c r="H30" s="2">
        <f t="shared" si="9"/>
        <v>0</v>
      </c>
      <c r="I30" s="2">
        <f t="shared" si="9"/>
        <v>0</v>
      </c>
      <c r="J30" s="2">
        <f t="shared" si="9"/>
        <v>0</v>
      </c>
      <c r="K30" s="2">
        <f t="shared" si="9"/>
        <v>0</v>
      </c>
      <c r="L30" s="2">
        <f t="shared" si="9"/>
        <v>0</v>
      </c>
      <c r="M30" s="2">
        <f t="shared" si="9"/>
        <v>0</v>
      </c>
      <c r="N30" s="2">
        <f t="shared" si="9"/>
        <v>0</v>
      </c>
      <c r="O30" s="2">
        <f t="shared" si="9"/>
        <v>0</v>
      </c>
      <c r="P30" s="2">
        <f t="shared" si="9"/>
        <v>0</v>
      </c>
      <c r="Q30" s="2">
        <f t="shared" si="9"/>
        <v>0</v>
      </c>
      <c r="R30" s="2">
        <f t="shared" si="9"/>
        <v>0</v>
      </c>
      <c r="S30" s="2">
        <f t="shared" si="9"/>
        <v>0</v>
      </c>
      <c r="T30" s="2">
        <f t="shared" si="9"/>
        <v>0</v>
      </c>
      <c r="U30" s="2">
        <f t="shared" si="9"/>
        <v>0</v>
      </c>
      <c r="V30" s="2">
        <f t="shared" si="9"/>
        <v>0</v>
      </c>
    </row>
    <row r="31" spans="2:32" x14ac:dyDescent="0.3">
      <c r="B31" t="s">
        <v>90</v>
      </c>
      <c r="C31">
        <f>IF(AND(SUMIF($C$5:$V$5,0,$C30:$V30)&gt;0,X17&gt;0),1,0)</f>
        <v>0</v>
      </c>
    </row>
    <row r="32" spans="2:32" x14ac:dyDescent="0.3">
      <c r="B32" t="s">
        <v>91</v>
      </c>
      <c r="C32">
        <f>IF(SUM(C7:C10)&gt;0,1,0)</f>
        <v>0</v>
      </c>
      <c r="D32">
        <f t="shared" ref="D32:V32" si="10">IF(SUM(D7:D10)&gt;0,1,0)</f>
        <v>0</v>
      </c>
      <c r="E32">
        <f t="shared" si="10"/>
        <v>0</v>
      </c>
      <c r="F32">
        <f t="shared" si="10"/>
        <v>0</v>
      </c>
      <c r="G32">
        <f t="shared" si="10"/>
        <v>0</v>
      </c>
      <c r="H32">
        <f t="shared" si="10"/>
        <v>0</v>
      </c>
      <c r="I32">
        <f t="shared" si="10"/>
        <v>0</v>
      </c>
      <c r="J32">
        <f t="shared" si="10"/>
        <v>0</v>
      </c>
      <c r="K32">
        <f t="shared" si="10"/>
        <v>0</v>
      </c>
      <c r="L32">
        <f t="shared" si="10"/>
        <v>0</v>
      </c>
      <c r="M32">
        <f t="shared" si="10"/>
        <v>0</v>
      </c>
      <c r="N32">
        <f t="shared" si="10"/>
        <v>0</v>
      </c>
      <c r="O32">
        <f t="shared" si="10"/>
        <v>0</v>
      </c>
      <c r="P32">
        <f t="shared" si="10"/>
        <v>0</v>
      </c>
      <c r="Q32">
        <f t="shared" si="10"/>
        <v>0</v>
      </c>
      <c r="R32">
        <f t="shared" si="10"/>
        <v>0</v>
      </c>
      <c r="S32">
        <f t="shared" si="10"/>
        <v>0</v>
      </c>
      <c r="T32">
        <f t="shared" si="10"/>
        <v>0</v>
      </c>
      <c r="U32">
        <f t="shared" si="10"/>
        <v>0</v>
      </c>
      <c r="V32">
        <f t="shared" si="10"/>
        <v>0</v>
      </c>
    </row>
    <row r="34" spans="1:23" x14ac:dyDescent="0.3">
      <c r="A34" t="s">
        <v>393</v>
      </c>
      <c r="B34" s="2" t="s">
        <v>347</v>
      </c>
      <c r="C34" s="2" t="str">
        <f>IF(AND(OR('NO2'!$D$6="Yes",'NO2'!$D$6="Ja"),'CLC2'!C4&lt;&gt;""),IF(_xlfn.NUMBERVALUE(C22)=0,1,0),"")</f>
        <v/>
      </c>
      <c r="D34" s="2" t="str">
        <f>IF(AND(OR('NO2'!$D$6="Yes",'NO2'!$D$6="Ja"),'CLC2'!D4&lt;&gt;""),IF(_xlfn.NUMBERVALUE(D22)=0,1,0),"")</f>
        <v/>
      </c>
      <c r="E34" s="2" t="str">
        <f>IF(AND(OR('NO2'!$D$6="Yes",'NO2'!$D$6="Ja"),'CLC2'!E4&lt;&gt;""),IF(_xlfn.NUMBERVALUE(E22)=0,1,0),"")</f>
        <v/>
      </c>
      <c r="F34" s="2" t="str">
        <f>IF(AND(OR('NO2'!$D$6="Yes",'NO2'!$D$6="Ja"),'CLC2'!F4&lt;&gt;""),IF(_xlfn.NUMBERVALUE(F22)=0,1,0),"")</f>
        <v/>
      </c>
      <c r="G34" s="2" t="str">
        <f>IF(AND(OR('NO2'!$D$6="Yes",'NO2'!$D$6="Ja"),'CLC2'!G4&lt;&gt;""),IF(_xlfn.NUMBERVALUE(G22)=0,1,0),"")</f>
        <v/>
      </c>
      <c r="H34" s="2" t="str">
        <f>IF(AND(OR('NO2'!$D$6="Yes",'NO2'!$D$6="Ja"),'CLC2'!H4&lt;&gt;""),IF(_xlfn.NUMBERVALUE(H22)=0,1,0),"")</f>
        <v/>
      </c>
      <c r="I34" s="2" t="str">
        <f>IF(AND(OR('NO2'!$D$6="Yes",'NO2'!$D$6="Ja"),'CLC2'!I4&lt;&gt;""),IF(_xlfn.NUMBERVALUE(I22)=0,1,0),"")</f>
        <v/>
      </c>
      <c r="J34" s="2" t="str">
        <f>IF(AND(OR('NO2'!$D$6="Yes",'NO2'!$D$6="Ja"),'CLC2'!J4&lt;&gt;""),IF(_xlfn.NUMBERVALUE(J22)=0,1,0),"")</f>
        <v/>
      </c>
      <c r="K34" s="2" t="str">
        <f>IF(AND(OR('NO2'!$D$6="Yes",'NO2'!$D$6="Ja"),'CLC2'!K4&lt;&gt;""),IF(_xlfn.NUMBERVALUE(K22)=0,1,0),"")</f>
        <v/>
      </c>
      <c r="L34" s="2" t="str">
        <f>IF(AND(OR('NO2'!$D$6="Yes",'NO2'!$D$6="Ja"),'CLC2'!L4&lt;&gt;""),IF(_xlfn.NUMBERVALUE(L22)=0,1,0),"")</f>
        <v/>
      </c>
      <c r="M34" s="2" t="str">
        <f>IF(AND(OR('NO2'!$D$6="Yes",'NO2'!$D$6="Ja"),'CLC2'!M4&lt;&gt;""),IF(_xlfn.NUMBERVALUE(M22)=0,1,0),"")</f>
        <v/>
      </c>
      <c r="N34" s="2" t="str">
        <f>IF(AND(OR('NO2'!$D$6="Yes",'NO2'!$D$6="Ja"),'CLC2'!N4&lt;&gt;""),IF(_xlfn.NUMBERVALUE(N22)=0,1,0),"")</f>
        <v/>
      </c>
      <c r="O34" s="2" t="str">
        <f>IF(AND(OR('NO2'!$D$6="Yes",'NO2'!$D$6="Ja"),'CLC2'!O4&lt;&gt;""),IF(_xlfn.NUMBERVALUE(O22)=0,1,0),"")</f>
        <v/>
      </c>
      <c r="P34" s="2" t="str">
        <f>IF(AND(OR('NO2'!$D$6="Yes",'NO2'!$D$6="Ja"),'CLC2'!P4&lt;&gt;""),IF(_xlfn.NUMBERVALUE(P22)=0,1,0),"")</f>
        <v/>
      </c>
      <c r="Q34" s="2" t="str">
        <f>IF(AND(OR('NO2'!$D$6="Yes",'NO2'!$D$6="Ja"),'CLC2'!Q4&lt;&gt;""),IF(_xlfn.NUMBERVALUE(Q22)=0,1,0),"")</f>
        <v/>
      </c>
      <c r="R34" s="2" t="str">
        <f>IF(AND(OR('NO2'!$D$6="Yes",'NO2'!$D$6="Ja"),'CLC2'!R4&lt;&gt;""),IF(_xlfn.NUMBERVALUE(R22)=0,1,0),"")</f>
        <v/>
      </c>
      <c r="S34" s="2" t="str">
        <f>IF(AND(OR('NO2'!$D$6="Yes",'NO2'!$D$6="Ja"),'CLC2'!S4&lt;&gt;""),IF(_xlfn.NUMBERVALUE(S22)=0,1,0),"")</f>
        <v/>
      </c>
      <c r="T34" s="2" t="str">
        <f>IF(AND(OR('NO2'!$D$6="Yes",'NO2'!$D$6="Ja"),'CLC2'!T4&lt;&gt;""),IF(_xlfn.NUMBERVALUE(T22)=0,1,0),"")</f>
        <v/>
      </c>
      <c r="U34" s="2" t="str">
        <f>IF(AND(OR('NO2'!$D$6="Yes",'NO2'!$D$6="Ja"),'CLC2'!U4&lt;&gt;""),IF(_xlfn.NUMBERVALUE(U22)=0,1,0),"")</f>
        <v/>
      </c>
      <c r="V34" s="2" t="str">
        <f>IF(AND(OR('NO2'!$D$6="Yes",'NO2'!$D$6="Ja"),'CLC2'!V4&lt;&gt;""),IF(_xlfn.NUMBERVALUE(V22)=0,1,0),"")</f>
        <v/>
      </c>
      <c r="W34" s="2">
        <f>SUM(C34:V34)</f>
        <v>0</v>
      </c>
    </row>
    <row r="35" spans="1:23" x14ac:dyDescent="0.3">
      <c r="B35" s="2" t="s">
        <v>348</v>
      </c>
      <c r="C35" s="2" t="str">
        <f>IF(AND(OR('NO2'!$D$6="Yes",'NO2'!$D$6="Ja"),'CLC2'!C4&lt;&gt;""),IF(_xlfn.NUMBERVALUE(C22)=0,C5,""),"")</f>
        <v/>
      </c>
      <c r="D35" s="2" t="str">
        <f>IF(AND(OR('NO2'!$D$6="Yes",'NO2'!$D$6="Ja"),'CLC2'!D4&lt;&gt;""),IF(_xlfn.NUMBERVALUE(D22)=0,CONCATENATE(IF(SUM($C34:C34)&gt;0,", ",""),D5),""),"")</f>
        <v/>
      </c>
      <c r="E35" s="2" t="str">
        <f>IF(AND(OR('NO2'!$D$6="Yes",'NO2'!$D$6="Ja"),'CLC2'!E4&lt;&gt;""),IF(_xlfn.NUMBERVALUE(E22)=0,CONCATENATE(IF(SUM($C34:D34)&gt;0,", ",""),E5),""),"")</f>
        <v/>
      </c>
      <c r="F35" s="2" t="str">
        <f>IF(AND(OR('NO2'!$D$6="Yes",'NO2'!$D$6="Ja"),'CLC2'!F4&lt;&gt;""),IF(_xlfn.NUMBERVALUE(F22)=0,CONCATENATE(IF(SUM($C34:E34)&gt;0,", ",""),F5),""),"")</f>
        <v/>
      </c>
      <c r="G35" s="2" t="str">
        <f>IF(AND(OR('NO2'!$D$6="Yes",'NO2'!$D$6="Ja"),'CLC2'!G4&lt;&gt;""),IF(_xlfn.NUMBERVALUE(G22)=0,CONCATENATE(IF(SUM($C34:F34)&gt;0,", ",""),G5),""),"")</f>
        <v/>
      </c>
      <c r="H35" s="2" t="str">
        <f>IF(AND(OR('NO2'!$D$6="Yes",'NO2'!$D$6="Ja"),'CLC2'!H4&lt;&gt;""),IF(_xlfn.NUMBERVALUE(H22)=0,CONCATENATE(IF(SUM($C34:G34)&gt;0,", ",""),H5),""),"")</f>
        <v/>
      </c>
      <c r="I35" s="2" t="str">
        <f>IF(AND(OR('NO2'!$D$6="Yes",'NO2'!$D$6="Ja"),'CLC2'!I4&lt;&gt;""),IF(_xlfn.NUMBERVALUE(I22)=0,CONCATENATE(IF(SUM($C34:H34)&gt;0,", ",""),I5),""),"")</f>
        <v/>
      </c>
      <c r="J35" s="2" t="str">
        <f>IF(AND(OR('NO2'!$D$6="Yes",'NO2'!$D$6="Ja"),'CLC2'!J4&lt;&gt;""),IF(_xlfn.NUMBERVALUE(J22)=0,CONCATENATE(IF(SUM($C34:I34)&gt;0,", ",""),J5),""),"")</f>
        <v/>
      </c>
      <c r="K35" s="2" t="str">
        <f>IF(AND(OR('NO2'!$D$6="Yes",'NO2'!$D$6="Ja"),'CLC2'!K4&lt;&gt;""),IF(_xlfn.NUMBERVALUE(K22)=0,CONCATENATE(IF(SUM($C34:J34)&gt;0,", ",""),K5),""),"")</f>
        <v/>
      </c>
      <c r="L35" s="2" t="str">
        <f>IF(AND(OR('NO2'!$D$6="Yes",'NO2'!$D$6="Ja"),'CLC2'!L4&lt;&gt;""),IF(_xlfn.NUMBERVALUE(L22)=0,CONCATENATE(IF(SUM($C34:K34)&gt;0,", ",""),L5),""),"")</f>
        <v/>
      </c>
      <c r="M35" s="2" t="str">
        <f>IF(AND(OR('NO2'!$D$6="Yes",'NO2'!$D$6="Ja"),'CLC2'!M4&lt;&gt;""),IF(_xlfn.NUMBERVALUE(M22)=0,CONCATENATE(IF(SUM($C34:L34)&gt;0,", ",""),M5),""),"")</f>
        <v/>
      </c>
      <c r="N35" s="2" t="str">
        <f>IF(AND(OR('NO2'!$D$6="Yes",'NO2'!$D$6="Ja"),'CLC2'!N4&lt;&gt;""),IF(_xlfn.NUMBERVALUE(N22)=0,CONCATENATE(IF(SUM($C34:M34)&gt;0,", ",""),N5),""),"")</f>
        <v/>
      </c>
      <c r="O35" s="2" t="str">
        <f>IF(AND(OR('NO2'!$D$6="Yes",'NO2'!$D$6="Ja"),'CLC2'!O4&lt;&gt;""),IF(_xlfn.NUMBERVALUE(O22)=0,CONCATENATE(IF(SUM($C34:N34)&gt;0,", ",""),O5),""),"")</f>
        <v/>
      </c>
      <c r="P35" s="2" t="str">
        <f>IF(AND(OR('NO2'!$D$6="Yes",'NO2'!$D$6="Ja"),'CLC2'!P4&lt;&gt;""),IF(_xlfn.NUMBERVALUE(P22)=0,CONCATENATE(IF(SUM($C34:O34)&gt;0,", ",""),P5),""),"")</f>
        <v/>
      </c>
      <c r="Q35" s="2" t="str">
        <f>IF(AND(OR('NO2'!$D$6="Yes",'NO2'!$D$6="Ja"),'CLC2'!Q4&lt;&gt;""),IF(_xlfn.NUMBERVALUE(Q22)=0,CONCATENATE(IF(SUM($C34:P34)&gt;0,", ",""),Q5),""),"")</f>
        <v/>
      </c>
      <c r="R35" s="2" t="str">
        <f>IF(AND(OR('NO2'!$D$6="Yes",'NO2'!$D$6="Ja"),'CLC2'!R4&lt;&gt;""),IF(_xlfn.NUMBERVALUE(R22)=0,CONCATENATE(IF(SUM($C34:Q34)&gt;0,", ",""),R5),""),"")</f>
        <v/>
      </c>
      <c r="S35" s="2" t="str">
        <f>IF(AND(OR('NO2'!$D$6="Yes",'NO2'!$D$6="Ja"),'CLC2'!S4&lt;&gt;""),IF(_xlfn.NUMBERVALUE(S22)=0,CONCATENATE(IF(SUM($C34:R34)&gt;0,", ",""),S5),""),"")</f>
        <v/>
      </c>
      <c r="T35" s="2" t="str">
        <f>IF(AND(OR('NO2'!$D$6="Yes",'NO2'!$D$6="Ja"),'CLC2'!T4&lt;&gt;""),IF(_xlfn.NUMBERVALUE(T22)=0,CONCATENATE(IF(SUM($C34:S34)&gt;0,", ",""),T5),""),"")</f>
        <v/>
      </c>
      <c r="U35" s="2" t="str">
        <f>IF(AND(OR('NO2'!$D$6="Yes",'NO2'!$D$6="Ja"),'CLC2'!U4&lt;&gt;""),IF(_xlfn.NUMBERVALUE(U22)=0,CONCATENATE(IF(SUM($C34:T34)&gt;0,", ",""),U5),""),"")</f>
        <v/>
      </c>
      <c r="V35" s="2" t="str">
        <f>IF(AND(OR('NO2'!$D$6="Yes",'NO2'!$D$6="Ja"),'CLC2'!V4&lt;&gt;""),IF(_xlfn.NUMBERVALUE(V22)=0,CONCATENATE(IF(SUM($C34:U34)&gt;0,", ",""),V5),""),"")</f>
        <v/>
      </c>
      <c r="W35" s="2" t="str">
        <f>IF(W34&gt;0,CONCATENATE(LNG!D173,": ",C35,D35,E35,F35,G35,H35,I35,J35,K35,L35,M35,N35,O35,P35,Q35,R35,S35,T35,U35,V35),"")</f>
        <v/>
      </c>
    </row>
    <row r="36" spans="1:23" x14ac:dyDescent="0.3">
      <c r="A36" t="s">
        <v>393</v>
      </c>
      <c r="B36" s="2" t="s">
        <v>353</v>
      </c>
      <c r="C36" s="2">
        <f>IF(OR('NO2'!L9="",'NO2'!L15="",'NO2'!L16="",'NO2'!L22="",'NO2'!L23="",'NO2'!L35="",'NO2'!L36=""),1,0)</f>
        <v>1</v>
      </c>
    </row>
    <row r="37" spans="1:23" x14ac:dyDescent="0.3">
      <c r="A37" t="s">
        <v>394</v>
      </c>
      <c r="B37" s="2" t="s">
        <v>356</v>
      </c>
      <c r="C37" s="2">
        <f>IF(OR('NO2'!D6="yes",'NO2'!D6="Ja"),1,0)</f>
        <v>0</v>
      </c>
    </row>
  </sheetData>
  <sheetProtection algorithmName="SHA-512" hashValue="2tICNPzP+5xnCrcZzrGJwCMqurbKD/HRo797ldOMSFKCXKRJFyQG6H6rHJ+owVZkx6ruYgfWcYKA+XW2u7J2Ow==" saltValue="bMHWb61GXWfd6w9JwBgcGA=="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F96FD95C33E3BD45BEC5AC45FB2DEE38" ma:contentTypeVersion="15" ma:contentTypeDescription="Skapa ett nytt dokument." ma:contentTypeScope="" ma:versionID="9a6723b0c621d25462c70517aeb393a4">
  <xsd:schema xmlns:xsd="http://www.w3.org/2001/XMLSchema" xmlns:xs="http://www.w3.org/2001/XMLSchema" xmlns:p="http://schemas.microsoft.com/office/2006/metadata/properties" xmlns:ns2="5857dfe3-1fb6-4f62-b95b-51730dcfcbca" xmlns:ns3="90e3d82b-c9a9-4d69-99af-1ab8b304f427" targetNamespace="http://schemas.microsoft.com/office/2006/metadata/properties" ma:root="true" ma:fieldsID="435baa4c9d60077c5b5a5040a06e6e1d" ns2:_="" ns3:_="">
    <xsd:import namespace="5857dfe3-1fb6-4f62-b95b-51730dcfcbca"/>
    <xsd:import namespace="90e3d82b-c9a9-4d69-99af-1ab8b304f42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LengthInSeconds" minOccurs="0"/>
                <xsd:element ref="ns2:lcf76f155ced4ddcb4097134ff3c332f" minOccurs="0"/>
                <xsd:element ref="ns3:TaxCatchAll"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57dfe3-1fb6-4f62-b95b-51730dcfcb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Length (seconds)"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eringar" ma:readOnly="false" ma:fieldId="{5cf76f15-5ced-4ddc-b409-7134ff3c332f}" ma:taxonomyMulti="true" ma:sspId="13b77a04-2888-4969-ade0-f2a39ad62c8d" ma:termSetId="09814cd3-568e-fe90-9814-8d621ff8fb84" ma:anchorId="fba54fb3-c3e1-fe81-a776-ca4b69148c4d" ma:open="tru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0e3d82b-c9a9-4d69-99af-1ab8b304f427"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ba17fba-3d2f-4de1-a42c-c2b81ec2c6ee}" ma:internalName="TaxCatchAll" ma:showField="CatchAllData" ma:web="90e3d82b-c9a9-4d69-99af-1ab8b304f42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857dfe3-1fb6-4f62-b95b-51730dcfcbca">
      <Terms xmlns="http://schemas.microsoft.com/office/infopath/2007/PartnerControls"/>
    </lcf76f155ced4ddcb4097134ff3c332f>
    <TaxCatchAll xmlns="90e3d82b-c9a9-4d69-99af-1ab8b304f427" xsi:nil="true"/>
  </documentManagement>
</p:properties>
</file>

<file path=customXml/itemProps1.xml><?xml version="1.0" encoding="utf-8"?>
<ds:datastoreItem xmlns:ds="http://schemas.openxmlformats.org/officeDocument/2006/customXml" ds:itemID="{330F310B-2B4A-4F18-BB46-AEE6ABBEE47D}">
  <ds:schemaRefs>
    <ds:schemaRef ds:uri="http://schemas.microsoft.com/sharepoint/v3/contenttype/forms"/>
  </ds:schemaRefs>
</ds:datastoreItem>
</file>

<file path=customXml/itemProps2.xml><?xml version="1.0" encoding="utf-8"?>
<ds:datastoreItem xmlns:ds="http://schemas.openxmlformats.org/officeDocument/2006/customXml" ds:itemID="{F7C497D4-AA87-42B0-9A54-48188FE09D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57dfe3-1fb6-4f62-b95b-51730dcfcbca"/>
    <ds:schemaRef ds:uri="90e3d82b-c9a9-4d69-99af-1ab8b304f4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E0C775-CFC1-455F-B701-FBFF85774C6C}">
  <ds:schemaRefs>
    <ds:schemaRef ds:uri="http://www.w3.org/XML/1998/namespace"/>
    <ds:schemaRef ds:uri="http://purl.org/dc/elements/1.1/"/>
    <ds:schemaRef ds:uri="http://schemas.microsoft.com/office/2006/documentManagement/types"/>
    <ds:schemaRef ds:uri="http://schemas.microsoft.com/office/2006/metadata/properties"/>
    <ds:schemaRef ds:uri="5857dfe3-1fb6-4f62-b95b-51730dcfcbca"/>
    <ds:schemaRef ds:uri="http://purl.org/dc/terms/"/>
    <ds:schemaRef ds:uri="http://purl.org/dc/dcmitype/"/>
    <ds:schemaRef ds:uri="http://schemas.microsoft.com/office/infopath/2007/PartnerControls"/>
    <ds:schemaRef ds:uri="http://schemas.openxmlformats.org/package/2006/metadata/core-properties"/>
    <ds:schemaRef ds:uri="90e3d82b-c9a9-4d69-99af-1ab8b304f42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12</vt:i4>
      </vt:variant>
      <vt:variant>
        <vt:lpstr>Namngivna områden</vt:lpstr>
      </vt:variant>
      <vt:variant>
        <vt:i4>50</vt:i4>
      </vt:variant>
    </vt:vector>
  </HeadingPairs>
  <TitlesOfParts>
    <vt:vector size="62" baseType="lpstr">
      <vt:lpstr>Instruktion</vt:lpstr>
      <vt:lpstr>NollCO2 baseline</vt:lpstr>
      <vt:lpstr>NO1</vt:lpstr>
      <vt:lpstr>NO2</vt:lpstr>
      <vt:lpstr>NO3</vt:lpstr>
      <vt:lpstr>NO4</vt:lpstr>
      <vt:lpstr>LNG</vt:lpstr>
      <vt:lpstr>CLC1</vt:lpstr>
      <vt:lpstr>CLC2</vt:lpstr>
      <vt:lpstr>CLC3</vt:lpstr>
      <vt:lpstr>CLC4</vt:lpstr>
      <vt:lpstr>Listor</vt:lpstr>
      <vt:lpstr>'CLC2'!BTA</vt:lpstr>
      <vt:lpstr>'CLC3'!BTA</vt:lpstr>
      <vt:lpstr>'CLC4'!BTA</vt:lpstr>
      <vt:lpstr>BTA</vt:lpstr>
      <vt:lpstr>'CLC2'!BTA_LJUS</vt:lpstr>
      <vt:lpstr>'CLC3'!BTA_LJUS</vt:lpstr>
      <vt:lpstr>'CLC4'!BTA_LJUS</vt:lpstr>
      <vt:lpstr>BTA_LJUS</vt:lpstr>
      <vt:lpstr>'CLC2'!BTA_MÖRK</vt:lpstr>
      <vt:lpstr>'CLC3'!BTA_MÖRK</vt:lpstr>
      <vt:lpstr>'CLC4'!BTA_MÖRK</vt:lpstr>
      <vt:lpstr>BTA_MÖRK</vt:lpstr>
      <vt:lpstr>'CLC2'!BYGGNAD_TYP</vt:lpstr>
      <vt:lpstr>'CLC3'!BYGGNAD_TYP</vt:lpstr>
      <vt:lpstr>'CLC4'!BYGGNAD_TYP</vt:lpstr>
      <vt:lpstr>BYGGNAD_TYP</vt:lpstr>
      <vt:lpstr>'CLC2'!BYGGNADSTYP</vt:lpstr>
      <vt:lpstr>'CLC3'!BYGGNADSTYP</vt:lpstr>
      <vt:lpstr>'CLC4'!BYGGNADSTYP</vt:lpstr>
      <vt:lpstr>BYGGNADSTYP</vt:lpstr>
      <vt:lpstr>GUIDE_1_EN</vt:lpstr>
      <vt:lpstr>GUIDE_1_SE</vt:lpstr>
      <vt:lpstr>GUIDE_2_EN</vt:lpstr>
      <vt:lpstr>GUIDE_2_SE</vt:lpstr>
      <vt:lpstr>LNG_1</vt:lpstr>
      <vt:lpstr>'NO3'!LNG_2</vt:lpstr>
      <vt:lpstr>'NO4'!LNG_2</vt:lpstr>
      <vt:lpstr>LNG_2</vt:lpstr>
      <vt:lpstr>LOGGA_ENG</vt:lpstr>
      <vt:lpstr>LOGGA_SE</vt:lpstr>
      <vt:lpstr>snittandel_1</vt:lpstr>
      <vt:lpstr>'NO3'!snittandel_2</vt:lpstr>
      <vt:lpstr>'NO4'!snittandel_2</vt:lpstr>
      <vt:lpstr>snittandel_2</vt:lpstr>
      <vt:lpstr>snittval_1</vt:lpstr>
      <vt:lpstr>'NO3'!snittval_2</vt:lpstr>
      <vt:lpstr>'NO4'!snittval_2</vt:lpstr>
      <vt:lpstr>snittval_2</vt:lpstr>
      <vt:lpstr>'NO2'!SOUTERRÄNG_VÅNINGAR</vt:lpstr>
      <vt:lpstr>'NO3'!SOUTERRÄNG_VÅNINGAR</vt:lpstr>
      <vt:lpstr>'NO4'!SOUTERRÄNG_VÅNINGAR</vt:lpstr>
      <vt:lpstr>SOUTERRÄNG_VÅNINGAR</vt:lpstr>
      <vt:lpstr>'NO2'!VÅNINGAR_OVANMARK</vt:lpstr>
      <vt:lpstr>'NO3'!VÅNINGAR_OVANMARK</vt:lpstr>
      <vt:lpstr>'NO4'!VÅNINGAR_OVANMARK</vt:lpstr>
      <vt:lpstr>VÅNINGAR_OVANMARK</vt:lpstr>
      <vt:lpstr>'NO2'!VÅNINGAR_UNDERMARK</vt:lpstr>
      <vt:lpstr>'NO3'!VÅNINGAR_UNDERMARK</vt:lpstr>
      <vt:lpstr>'NO4'!VÅNINGAR_UNDERMARK</vt:lpstr>
      <vt:lpstr>VÅNINGAR_UNDERMARK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Pia Stoll</dc:creator>
  <cp:keywords/>
  <dc:description/>
  <cp:lastModifiedBy>Lovisa Olsson</cp:lastModifiedBy>
  <cp:revision/>
  <cp:lastPrinted>2022-08-04T09:05:41Z</cp:lastPrinted>
  <dcterms:created xsi:type="dcterms:W3CDTF">2019-08-22T08:24:09Z</dcterms:created>
  <dcterms:modified xsi:type="dcterms:W3CDTF">2023-02-10T07:22:46Z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0x010100F96FD95C33E3BD45BEC5AC45FB2DEE38</vt:lpwstr>
  </property>
  <property fmtid="{D5CDD505-2E9C-101B-9397-08002B2CF9AE}" pid="3" name="MediaServiceImageTags">
    <vt:lpwstr/>
  </property>
</Properties>
</file>