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gbc-my.sharepoint.com/personal/amanda_axelsson_sgbc_se/Documents/Skrivbordet/Nya verktyg 2026/"/>
    </mc:Choice>
  </mc:AlternateContent>
  <xr:revisionPtr revIDLastSave="710" documentId="13_ncr:1_{E2BBF9DE-9C3D-415B-8CBF-6D0BA8E923C9}" xr6:coauthVersionLast="47" xr6:coauthVersionMax="47" xr10:uidLastSave="{7939F513-F702-4CE4-925B-AF1AD137E35E}"/>
  <bookViews>
    <workbookView xWindow="-120" yWindow="-120" windowWidth="29040" windowHeight="17520" xr2:uid="{4AE1E65A-956D-40D4-9267-29ED27A9641A}"/>
  </bookViews>
  <sheets>
    <sheet name="Betyg med taxonomi" sheetId="1" r:id="rId1"/>
    <sheet name="Betyg utan taxonom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6" i="3" l="1"/>
  <c r="AI36" i="3"/>
  <c r="AJ35" i="3"/>
  <c r="AJ34" i="3"/>
  <c r="AJ33" i="3"/>
  <c r="AJ32" i="3"/>
  <c r="AJ31" i="3"/>
  <c r="AJ30" i="3"/>
  <c r="AI30" i="3"/>
  <c r="AJ29" i="3"/>
  <c r="AI29" i="3"/>
  <c r="L29" i="3"/>
  <c r="M29" i="3" s="1"/>
  <c r="N29" i="3" s="1"/>
  <c r="G29" i="3" s="1"/>
  <c r="AJ28" i="3"/>
  <c r="L28" i="3"/>
  <c r="AJ27" i="3"/>
  <c r="AI27" i="3"/>
  <c r="L27" i="3"/>
  <c r="AJ26" i="3"/>
  <c r="L26" i="3"/>
  <c r="AJ25" i="3"/>
  <c r="L25" i="3"/>
  <c r="M25" i="3" s="1"/>
  <c r="N25" i="3" s="1"/>
  <c r="G25" i="3" s="1"/>
  <c r="AJ24" i="3"/>
  <c r="L24" i="3"/>
  <c r="AJ23" i="3"/>
  <c r="L23" i="3"/>
  <c r="M23" i="3" s="1"/>
  <c r="AI23" i="3"/>
  <c r="AJ22" i="3"/>
  <c r="L22" i="3"/>
  <c r="M22" i="3" s="1"/>
  <c r="N22" i="3" s="1"/>
  <c r="G22" i="3" s="1"/>
  <c r="AJ21" i="3"/>
  <c r="AI21" i="3"/>
  <c r="AE21" i="3"/>
  <c r="L21" i="3"/>
  <c r="AJ20" i="3"/>
  <c r="AI20" i="3"/>
  <c r="AE20" i="3"/>
  <c r="L20" i="3"/>
  <c r="AJ19" i="3"/>
  <c r="AI19" i="3"/>
  <c r="AD19" i="3"/>
  <c r="AF19" i="3" s="1"/>
  <c r="AI33" i="3" s="1"/>
  <c r="L19" i="3"/>
  <c r="M19" i="3" s="1"/>
  <c r="N19" i="3" s="1"/>
  <c r="G19" i="3" s="1"/>
  <c r="AJ18" i="3"/>
  <c r="AI18" i="3"/>
  <c r="L18" i="3"/>
  <c r="M18" i="3" s="1"/>
  <c r="AJ17" i="3"/>
  <c r="L17" i="3"/>
  <c r="M17" i="3" s="1"/>
  <c r="N17" i="3" s="1"/>
  <c r="G17" i="3" s="1"/>
  <c r="AJ16" i="3"/>
  <c r="AD16" i="3"/>
  <c r="AF16" i="3" s="1"/>
  <c r="AI25" i="3" s="1"/>
  <c r="L16" i="3"/>
  <c r="AJ15" i="3"/>
  <c r="AD15" i="3"/>
  <c r="AF15" i="3" s="1"/>
  <c r="AI24" i="3" s="1"/>
  <c r="L15" i="3"/>
  <c r="AJ14" i="3"/>
  <c r="AI14" i="3"/>
  <c r="AD14" i="3"/>
  <c r="AF14" i="3" s="1"/>
  <c r="L14" i="3"/>
  <c r="AJ13" i="3"/>
  <c r="L13" i="3"/>
  <c r="M20" i="3" l="1"/>
  <c r="N20" i="3" s="1"/>
  <c r="G20" i="3" s="1"/>
  <c r="AD13" i="3"/>
  <c r="AD17" i="3"/>
  <c r="AF17" i="3" s="1"/>
  <c r="AI26" i="3" s="1"/>
  <c r="S24" i="3"/>
  <c r="N23" i="3"/>
  <c r="G23" i="3" s="1"/>
  <c r="AI32" i="3"/>
  <c r="AD18" i="3"/>
  <c r="AF18" i="3" s="1"/>
  <c r="AI34" i="3" s="1"/>
  <c r="N18" i="3"/>
  <c r="G18" i="3" s="1"/>
  <c r="M13" i="3"/>
  <c r="M26" i="3"/>
  <c r="M15" i="3"/>
  <c r="N15" i="3" s="1"/>
  <c r="G15" i="3" s="1"/>
  <c r="W15" i="3"/>
  <c r="Y15" i="3" s="1"/>
  <c r="S18" i="3" l="1"/>
  <c r="S19" i="3" s="1"/>
  <c r="S20" i="3" s="1"/>
  <c r="S21" i="3" s="1"/>
  <c r="S12" i="3"/>
  <c r="N13" i="3"/>
  <c r="G13" i="3" s="1"/>
  <c r="AI28" i="3"/>
  <c r="AI22" i="3"/>
  <c r="AF13" i="3"/>
  <c r="AD20" i="3"/>
  <c r="W13" i="3" s="1"/>
  <c r="Y13" i="3" s="1"/>
  <c r="AI35" i="3"/>
  <c r="AD12" i="3"/>
  <c r="S25" i="3"/>
  <c r="S26" i="3" s="1"/>
  <c r="S27" i="3" s="1"/>
  <c r="S30" i="3"/>
  <c r="N26" i="3"/>
  <c r="G26" i="3" s="1"/>
  <c r="T27" i="3" l="1"/>
  <c r="H23" i="3" s="1"/>
  <c r="O23" i="3"/>
  <c r="T21" i="3"/>
  <c r="H18" i="3" s="1"/>
  <c r="O18" i="3"/>
  <c r="AF12" i="3"/>
  <c r="W14" i="3"/>
  <c r="Y14" i="3" s="1"/>
  <c r="Z15" i="3" s="1"/>
  <c r="Y17" i="3" s="1"/>
  <c r="AD21" i="3"/>
  <c r="S31" i="3"/>
  <c r="S32" i="3" s="1"/>
  <c r="S33" i="3" s="1"/>
  <c r="S13" i="3"/>
  <c r="S14" i="3" s="1"/>
  <c r="S15" i="3" s="1"/>
  <c r="AI31" i="3"/>
  <c r="AI15" i="3"/>
  <c r="AM35" i="1"/>
  <c r="H35" i="1"/>
  <c r="AM34" i="1"/>
  <c r="H34" i="1"/>
  <c r="AM33" i="1"/>
  <c r="H33" i="1"/>
  <c r="AM32" i="1"/>
  <c r="H32" i="1"/>
  <c r="AM31" i="1"/>
  <c r="H31" i="1"/>
  <c r="AG18" i="1" s="1"/>
  <c r="AI18" i="1" s="1"/>
  <c r="AL32" i="1" s="1"/>
  <c r="AM30" i="1"/>
  <c r="H30" i="1"/>
  <c r="AM29" i="1"/>
  <c r="AL29" i="1"/>
  <c r="AM28" i="1"/>
  <c r="AL28" i="1"/>
  <c r="O28" i="1"/>
  <c r="P28" i="1" s="1"/>
  <c r="Q28" i="1" s="1"/>
  <c r="I28" i="1" s="1"/>
  <c r="AM27" i="1"/>
  <c r="O27" i="1"/>
  <c r="H27" i="1" s="1"/>
  <c r="AM26" i="1"/>
  <c r="AL26" i="1"/>
  <c r="O26" i="1"/>
  <c r="AM25" i="1"/>
  <c r="O25" i="1"/>
  <c r="H25" i="1" s="1"/>
  <c r="AM24" i="1"/>
  <c r="O24" i="1"/>
  <c r="P24" i="1" s="1"/>
  <c r="AM23" i="1"/>
  <c r="O23" i="1"/>
  <c r="AM22" i="1"/>
  <c r="O22" i="1"/>
  <c r="H22" i="1" s="1"/>
  <c r="AM21" i="1"/>
  <c r="O21" i="1"/>
  <c r="P21" i="1" s="1"/>
  <c r="Q21" i="1" s="1"/>
  <c r="I21" i="1" s="1"/>
  <c r="AM20" i="1"/>
  <c r="AL20" i="1"/>
  <c r="AH20" i="1"/>
  <c r="O20" i="1"/>
  <c r="AM19" i="1"/>
  <c r="AL19" i="1"/>
  <c r="AH19" i="1"/>
  <c r="O19" i="1"/>
  <c r="AM18" i="1"/>
  <c r="AL18" i="1"/>
  <c r="O18" i="1"/>
  <c r="P18" i="1" s="1"/>
  <c r="Q18" i="1" s="1"/>
  <c r="I18" i="1" s="1"/>
  <c r="AM17" i="1"/>
  <c r="AL17" i="1"/>
  <c r="O17" i="1"/>
  <c r="P17" i="1" s="1"/>
  <c r="AM16" i="1"/>
  <c r="O16" i="1"/>
  <c r="P16" i="1" s="1"/>
  <c r="Q16" i="1" s="1"/>
  <c r="I16" i="1" s="1"/>
  <c r="AM15" i="1"/>
  <c r="O15" i="1"/>
  <c r="AM14" i="1"/>
  <c r="O14" i="1"/>
  <c r="H15" i="1" s="1"/>
  <c r="AM13" i="1"/>
  <c r="AL13" i="1"/>
  <c r="O13" i="1"/>
  <c r="AM12" i="1"/>
  <c r="O12" i="1"/>
  <c r="O13" i="3" l="1"/>
  <c r="T15" i="3"/>
  <c r="H13" i="3" s="1"/>
  <c r="O26" i="3"/>
  <c r="T33" i="3"/>
  <c r="H26" i="3" s="1"/>
  <c r="AF21" i="3"/>
  <c r="AI13" i="3"/>
  <c r="AI17" i="3"/>
  <c r="AI16" i="3"/>
  <c r="P19" i="1"/>
  <c r="Q19" i="1" s="1"/>
  <c r="I19" i="1" s="1"/>
  <c r="P12" i="1"/>
  <c r="V11" i="1" s="1"/>
  <c r="H24" i="1"/>
  <c r="AG15" i="1" s="1"/>
  <c r="AI15" i="1" s="1"/>
  <c r="AL24" i="1" s="1"/>
  <c r="H23" i="1"/>
  <c r="AG14" i="1" s="1"/>
  <c r="Z14" i="1" s="1"/>
  <c r="AB14" i="1" s="1"/>
  <c r="P22" i="1"/>
  <c r="Q22" i="1" s="1"/>
  <c r="I22" i="1" s="1"/>
  <c r="H12" i="1"/>
  <c r="Q24" i="1"/>
  <c r="I24" i="1" s="1"/>
  <c r="AG16" i="1"/>
  <c r="AI16" i="1" s="1"/>
  <c r="AL27" i="1" s="1"/>
  <c r="Q17" i="1"/>
  <c r="I17" i="1" s="1"/>
  <c r="AG13" i="1"/>
  <c r="AI13" i="1" s="1"/>
  <c r="AL22" i="1" s="1"/>
  <c r="AL31" i="1"/>
  <c r="P25" i="1"/>
  <c r="P14" i="1"/>
  <c r="Q14" i="1" s="1"/>
  <c r="I14" i="1" s="1"/>
  <c r="H16" i="1"/>
  <c r="H21" i="1"/>
  <c r="H14" i="1"/>
  <c r="P13" i="3" l="1"/>
  <c r="W11" i="3" s="1"/>
  <c r="AG11" i="1"/>
  <c r="AI11" i="1" s="1"/>
  <c r="AL16" i="1" s="1"/>
  <c r="Q12" i="1"/>
  <c r="I12" i="1" s="1"/>
  <c r="V17" i="1"/>
  <c r="V18" i="1" s="1"/>
  <c r="V19" i="1" s="1"/>
  <c r="V20" i="1" s="1"/>
  <c r="V23" i="1"/>
  <c r="V24" i="1" s="1"/>
  <c r="V25" i="1" s="1"/>
  <c r="V26" i="1" s="1"/>
  <c r="AL35" i="1"/>
  <c r="AI14" i="1"/>
  <c r="AL23" i="1" s="1"/>
  <c r="AG12" i="1"/>
  <c r="AL25" i="1"/>
  <c r="V29" i="1"/>
  <c r="Q25" i="1"/>
  <c r="I25" i="1" s="1"/>
  <c r="V12" i="1"/>
  <c r="V13" i="1" s="1"/>
  <c r="V14" i="1" s="1"/>
  <c r="AG17" i="1"/>
  <c r="AI17" i="1" s="1"/>
  <c r="AL21" i="1" s="1"/>
  <c r="Z13" i="1" l="1"/>
  <c r="AB13" i="1" s="1"/>
  <c r="X17" i="3"/>
  <c r="I13" i="3" s="1"/>
  <c r="X11" i="3"/>
  <c r="AG20" i="1"/>
  <c r="R12" i="1"/>
  <c r="W14" i="1"/>
  <c r="J12" i="1" s="1"/>
  <c r="W26" i="1"/>
  <c r="J22" i="1" s="1"/>
  <c r="R22" i="1"/>
  <c r="R17" i="1"/>
  <c r="W20" i="1"/>
  <c r="J17" i="1" s="1"/>
  <c r="AL15" i="1"/>
  <c r="AL12" i="1"/>
  <c r="V30" i="1"/>
  <c r="V31" i="1" s="1"/>
  <c r="V32" i="1" s="1"/>
  <c r="AL33" i="1"/>
  <c r="AL34" i="1"/>
  <c r="AI12" i="1"/>
  <c r="AG19" i="1"/>
  <c r="Z12" i="1" s="1"/>
  <c r="AB12" i="1" s="1"/>
  <c r="AC14" i="1" l="1"/>
  <c r="AB16" i="1" s="1"/>
  <c r="L12" i="1" s="1"/>
  <c r="W32" i="1"/>
  <c r="J25" i="1" s="1"/>
  <c r="R25" i="1"/>
  <c r="S12" i="1" s="1"/>
  <c r="Z10" i="1" s="1"/>
  <c r="AL30" i="1"/>
  <c r="AL14" i="1"/>
  <c r="AI20" i="1"/>
  <c r="AA16" i="1" l="1"/>
  <c r="K12" i="1" s="1"/>
  <c r="A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Olivia Krakau</author>
  </authors>
  <commentList>
    <comment ref="G10" authorId="0" shapeId="0" xr:uid="{0B3A93CB-2C64-4393-ABFA-7B43772F944C}">
      <text>
        <r>
          <rPr>
            <sz val="9"/>
            <color indexed="81"/>
            <rFont val="Tahoma"/>
            <family val="2"/>
          </rPr>
          <t>Läsnyckel färgkoder
Grön: Taxonomikriteriet uppfylls
Ljusröd: Det enskilda taxonomikriteriet
Röd: Taxonomikriteriet uppfylls ej</t>
        </r>
      </text>
    </comment>
    <comment ref="V19" authorId="0" shapeId="0" xr:uid="{65E54114-58B9-443F-84C0-12C286E37076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  <comment ref="V25" authorId="0" shapeId="0" xr:uid="{69270352-834D-4E69-BA08-D28A00EC7DC8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  <comment ref="V31" authorId="0" shapeId="0" xr:uid="{AEF1A4B1-F180-4989-A15F-A134C6CA48D0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  <comment ref="G32" authorId="0" shapeId="0" xr:uid="{2D12D2AF-0C17-42A9-B835-1A270185B1F7}">
      <text>
        <r>
          <rPr>
            <sz val="9"/>
            <color indexed="81"/>
            <rFont val="Tahoma"/>
            <family val="2"/>
          </rPr>
          <t>Taxonomikriteriet gäller för lokaler. För bostäder anges "UPPFYLLD".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Olivia Krakau</author>
  </authors>
  <commentList>
    <comment ref="S20" authorId="0" shapeId="0" xr:uid="{02453FB4-5A7B-4CDC-A912-DB4331AB25C7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  <comment ref="S26" authorId="0" shapeId="0" xr:uid="{5C6C470D-0DFF-4926-9054-565E9611AA54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  <comment ref="S32" authorId="0" shapeId="0" xr:uid="{EA5DAE45-7A05-444C-822C-CD3F5BC6ECA9}">
      <text>
        <r>
          <rPr>
            <sz val="9"/>
            <color indexed="81"/>
            <rFont val="Tahoma"/>
            <family val="2"/>
          </rPr>
          <t>Likamedtecken tillagt pga 2 av 4  och heltal.</t>
        </r>
      </text>
    </comment>
  </commentList>
</comments>
</file>

<file path=xl/sharedStrings.xml><?xml version="1.0" encoding="utf-8"?>
<sst xmlns="http://schemas.openxmlformats.org/spreadsheetml/2006/main" count="233" uniqueCount="81">
  <si>
    <t>Byggnad</t>
  </si>
  <si>
    <t>Aspektbetyg</t>
  </si>
  <si>
    <t>Områdesbetyg</t>
  </si>
  <si>
    <t>Byggnadsbetyg</t>
  </si>
  <si>
    <t>EU-taxonomin</t>
  </si>
  <si>
    <t>Formatering</t>
  </si>
  <si>
    <t>0=nej, 1=delvis, 2=klar</t>
  </si>
  <si>
    <t>Indikator</t>
  </si>
  <si>
    <t>[KONTROLL - DÖLJS]</t>
  </si>
  <si>
    <t>Aspekt</t>
  </si>
  <si>
    <t>Område</t>
  </si>
  <si>
    <t>Områdesbetyg för Energi och klimat</t>
  </si>
  <si>
    <t>Betyg MB-kriterier</t>
  </si>
  <si>
    <t>Taxonomikriterium</t>
  </si>
  <si>
    <t>Klara</t>
  </si>
  <si>
    <t>Max?</t>
  </si>
  <si>
    <t>OK?</t>
  </si>
  <si>
    <t>Min betyg</t>
  </si>
  <si>
    <t>Guld (=3) uppfyllt?</t>
  </si>
  <si>
    <t>A1-7.1-SC 1</t>
  </si>
  <si>
    <t>Energi och klimat</t>
  </si>
  <si>
    <t>Värmeeffektbehov</t>
  </si>
  <si>
    <t>GULD</t>
  </si>
  <si>
    <t>Antal högre</t>
  </si>
  <si>
    <t>DNSH</t>
  </si>
  <si>
    <t>A2-7.1-DNSH 1</t>
  </si>
  <si>
    <t>Solvärmelast</t>
  </si>
  <si>
    <t xml:space="preserve">Höjs om 2 av 3 </t>
  </si>
  <si>
    <t>SC1</t>
  </si>
  <si>
    <t>A1-7.1-DNSH 2</t>
  </si>
  <si>
    <t>Energianvändning</t>
  </si>
  <si>
    <t>Betyg</t>
  </si>
  <si>
    <t>SC2</t>
  </si>
  <si>
    <t>A2-7.1-SC 2</t>
  </si>
  <si>
    <t>A1-7.1-DNSH 6</t>
  </si>
  <si>
    <t>Klimatpåverkan</t>
  </si>
  <si>
    <t>Områdesbetyg för Inomhusmiljö</t>
  </si>
  <si>
    <t>A1-7.1-DNSH 4</t>
  </si>
  <si>
    <t>Inomhusmiljö</t>
  </si>
  <si>
    <t>Fukt</t>
  </si>
  <si>
    <t>A1-7.1-DNSH 5</t>
  </si>
  <si>
    <t>Ljud</t>
  </si>
  <si>
    <t>Listor</t>
  </si>
  <si>
    <t>A1-7.1-DNSH 3</t>
  </si>
  <si>
    <t>Termiskt klimat vinter</t>
  </si>
  <si>
    <t>Höjs om 2 av 4</t>
  </si>
  <si>
    <t>EJ BRONS</t>
  </si>
  <si>
    <t>JA</t>
  </si>
  <si>
    <t>UPPFYLLD</t>
  </si>
  <si>
    <t>Totalt DNSH</t>
  </si>
  <si>
    <t>Termiskt klimat sommar</t>
  </si>
  <si>
    <t>BRONS</t>
  </si>
  <si>
    <t>NEJ</t>
  </si>
  <si>
    <t>EJ UPPFYLLD</t>
  </si>
  <si>
    <t>Totalt</t>
  </si>
  <si>
    <t>Utfasning av farliga ämnen</t>
  </si>
  <si>
    <t>SILVER</t>
  </si>
  <si>
    <t>Utomhusmiljö</t>
  </si>
  <si>
    <t>Klimatrisker</t>
  </si>
  <si>
    <t>Områdesbetyg för Utomhusmiljö</t>
  </si>
  <si>
    <t>-</t>
  </si>
  <si>
    <t>LINJERAD</t>
  </si>
  <si>
    <t>Ekosystemtjänster</t>
  </si>
  <si>
    <t>EJ LINJERAD</t>
  </si>
  <si>
    <t>Cirkulärt byggande</t>
  </si>
  <si>
    <t>Flexibilitet och demonterbarhet</t>
  </si>
  <si>
    <t>Höjs om 1 av 2</t>
  </si>
  <si>
    <t>Cirkulära materialflöden</t>
  </si>
  <si>
    <t>Avfallshantering</t>
  </si>
  <si>
    <t>Loggbok med byggvaror</t>
  </si>
  <si>
    <t>Områdesbetyg för Cirkulärt byggande</t>
  </si>
  <si>
    <t>Särstående taxonomikriterier</t>
  </si>
  <si>
    <t>Ind 
nr</t>
  </si>
  <si>
    <t>Hänvisning
EU-taxonomi</t>
  </si>
  <si>
    <t>Linjering 
EU-taxonomi</t>
  </si>
  <si>
    <t>Datum</t>
  </si>
  <si>
    <t>Projektnamn</t>
  </si>
  <si>
    <t>Ärendenummer</t>
  </si>
  <si>
    <t>Utförd av</t>
  </si>
  <si>
    <t>Ämnesområde</t>
  </si>
  <si>
    <t>Betygsverktyg Miljöbyggnad Nybyggnad 4.X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</si>
</sst>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Arial"/>
      <family val="2"/>
      <scheme val="minor"/>
    </font>
    <font>
      <sz val="9"/>
      <name val="Calibri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i/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Calibri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2"/>
      <name val="Arial"/>
      <family val="2"/>
    </font>
    <font>
      <b/>
      <i/>
      <sz val="11"/>
      <color indexed="8"/>
      <name val="Arial"/>
      <family val="2"/>
    </font>
    <font>
      <b/>
      <i/>
      <sz val="9"/>
      <color indexed="8"/>
      <name val="Arial"/>
      <family val="2"/>
    </font>
    <font>
      <sz val="9"/>
      <color indexed="81"/>
      <name val="Tahoma"/>
      <family val="2"/>
    </font>
    <font>
      <b/>
      <sz val="20"/>
      <color theme="1"/>
      <name val="Arial"/>
      <family val="2"/>
    </font>
    <font>
      <b/>
      <i/>
      <sz val="20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8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  <scheme val="major"/>
    </font>
    <font>
      <b/>
      <sz val="10"/>
      <color theme="0"/>
      <name val="Arial"/>
      <family val="2"/>
    </font>
    <font>
      <sz val="26"/>
      <color theme="1"/>
      <name val="Arial"/>
      <family val="2"/>
    </font>
    <font>
      <sz val="26"/>
      <color theme="1"/>
      <name val="Arial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fgColor theme="0"/>
      </patternFill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E2F8F5"/>
        <bgColor indexed="64"/>
      </patternFill>
    </fill>
    <fill>
      <patternFill patternType="solid">
        <fgColor rgb="FFF0F0F1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5">
    <xf numFmtId="0" fontId="0" fillId="0" borderId="0" xfId="0"/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4" borderId="0" xfId="0" applyFont="1" applyFill="1"/>
    <xf numFmtId="0" fontId="10" fillId="5" borderId="7" xfId="0" applyFont="1" applyFill="1" applyBorder="1" applyAlignment="1">
      <alignment horizontal="left"/>
    </xf>
    <xf numFmtId="0" fontId="11" fillId="5" borderId="8" xfId="0" applyFont="1" applyFill="1" applyBorder="1"/>
    <xf numFmtId="0" fontId="11" fillId="6" borderId="9" xfId="0" applyFont="1" applyFill="1" applyBorder="1"/>
    <xf numFmtId="0" fontId="11" fillId="4" borderId="0" xfId="0" applyFont="1" applyFill="1" applyAlignment="1">
      <alignment horizontal="left"/>
    </xf>
    <xf numFmtId="0" fontId="10" fillId="6" borderId="7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9" xfId="0" applyFont="1" applyFill="1" applyBorder="1"/>
    <xf numFmtId="0" fontId="5" fillId="2" borderId="11" xfId="0" applyFont="1" applyFill="1" applyBorder="1"/>
    <xf numFmtId="0" fontId="5" fillId="0" borderId="8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11" fillId="5" borderId="15" xfId="0" applyFont="1" applyFill="1" applyBorder="1"/>
    <xf numFmtId="0" fontId="3" fillId="5" borderId="0" xfId="0" applyFont="1" applyFill="1" applyAlignment="1">
      <alignment horizontal="center"/>
    </xf>
    <xf numFmtId="0" fontId="12" fillId="7" borderId="16" xfId="0" applyFont="1" applyFill="1" applyBorder="1"/>
    <xf numFmtId="0" fontId="13" fillId="6" borderId="15" xfId="0" applyFont="1" applyFill="1" applyBorder="1"/>
    <xf numFmtId="0" fontId="14" fillId="2" borderId="0" xfId="0" applyFont="1" applyFill="1" applyAlignment="1">
      <alignment horizontal="center" vertical="center"/>
    </xf>
    <xf numFmtId="0" fontId="3" fillId="2" borderId="16" xfId="0" applyFont="1" applyFill="1" applyBorder="1"/>
    <xf numFmtId="0" fontId="3" fillId="0" borderId="15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/>
    <xf numFmtId="0" fontId="3" fillId="2" borderId="7" xfId="0" applyFont="1" applyFill="1" applyBorder="1" applyAlignment="1">
      <alignment horizontal="center" vertical="center"/>
    </xf>
    <xf numFmtId="0" fontId="3" fillId="0" borderId="2" xfId="0" applyFont="1" applyBorder="1"/>
    <xf numFmtId="0" fontId="18" fillId="2" borderId="26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3" fillId="2" borderId="28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 vertical="center"/>
    </xf>
    <xf numFmtId="0" fontId="3" fillId="0" borderId="25" xfId="0" applyFont="1" applyBorder="1"/>
    <xf numFmtId="0" fontId="11" fillId="5" borderId="32" xfId="0" applyFont="1" applyFill="1" applyBorder="1"/>
    <xf numFmtId="0" fontId="5" fillId="5" borderId="33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3" fillId="0" borderId="8" xfId="0" applyFont="1" applyBorder="1"/>
    <xf numFmtId="0" fontId="3" fillId="4" borderId="9" xfId="0" applyFont="1" applyFill="1" applyBorder="1"/>
    <xf numFmtId="0" fontId="3" fillId="6" borderId="32" xfId="0" applyFont="1" applyFill="1" applyBorder="1"/>
    <xf numFmtId="0" fontId="3" fillId="2" borderId="39" xfId="0" applyFont="1" applyFill="1" applyBorder="1"/>
    <xf numFmtId="0" fontId="3" fillId="0" borderId="16" xfId="0" applyFont="1" applyBorder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3" fillId="2" borderId="28" xfId="0" applyFont="1" applyFill="1" applyBorder="1"/>
    <xf numFmtId="0" fontId="3" fillId="2" borderId="22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2" borderId="43" xfId="1" applyFill="1" applyBorder="1" applyAlignment="1">
      <alignment horizontal="center"/>
    </xf>
    <xf numFmtId="0" fontId="3" fillId="2" borderId="43" xfId="0" applyFont="1" applyFill="1" applyBorder="1"/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45" xfId="0" applyFont="1" applyFill="1" applyBorder="1"/>
    <xf numFmtId="0" fontId="19" fillId="4" borderId="31" xfId="0" applyFont="1" applyFill="1" applyBorder="1" applyAlignment="1">
      <alignment horizontal="center"/>
    </xf>
    <xf numFmtId="0" fontId="5" fillId="2" borderId="28" xfId="0" applyFont="1" applyFill="1" applyBorder="1"/>
    <xf numFmtId="0" fontId="5" fillId="0" borderId="2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2" borderId="30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3" fillId="4" borderId="47" xfId="0" applyFont="1" applyFill="1" applyBorder="1"/>
    <xf numFmtId="0" fontId="19" fillId="4" borderId="44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left"/>
    </xf>
    <xf numFmtId="0" fontId="5" fillId="0" borderId="4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18" fillId="2" borderId="5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left"/>
    </xf>
    <xf numFmtId="0" fontId="3" fillId="2" borderId="20" xfId="0" applyFont="1" applyFill="1" applyBorder="1"/>
    <xf numFmtId="0" fontId="3" fillId="0" borderId="20" xfId="0" applyFont="1" applyBorder="1"/>
    <xf numFmtId="0" fontId="3" fillId="0" borderId="51" xfId="0" applyFont="1" applyBorder="1"/>
    <xf numFmtId="0" fontId="19" fillId="4" borderId="43" xfId="0" applyFont="1" applyFill="1" applyBorder="1" applyAlignment="1">
      <alignment horizontal="center"/>
    </xf>
    <xf numFmtId="0" fontId="3" fillId="4" borderId="46" xfId="0" applyFont="1" applyFill="1" applyBorder="1"/>
    <xf numFmtId="0" fontId="3" fillId="2" borderId="26" xfId="0" applyFont="1" applyFill="1" applyBorder="1" applyAlignment="1">
      <alignment horizontal="left"/>
    </xf>
    <xf numFmtId="0" fontId="3" fillId="0" borderId="43" xfId="0" applyFont="1" applyBorder="1"/>
    <xf numFmtId="0" fontId="3" fillId="0" borderId="0" xfId="0" applyFont="1" applyAlignment="1">
      <alignment vertical="center"/>
    </xf>
    <xf numFmtId="0" fontId="3" fillId="2" borderId="47" xfId="0" quotePrefix="1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top" wrapText="1"/>
    </xf>
    <xf numFmtId="0" fontId="3" fillId="4" borderId="0" xfId="0" applyFont="1" applyFill="1" applyAlignment="1">
      <alignment horizontal="center"/>
    </xf>
    <xf numFmtId="0" fontId="19" fillId="4" borderId="4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 applyAlignment="1">
      <alignment vertical="top" wrapText="1"/>
    </xf>
    <xf numFmtId="0" fontId="3" fillId="4" borderId="43" xfId="0" applyFont="1" applyFill="1" applyBorder="1" applyAlignment="1">
      <alignment horizontal="center"/>
    </xf>
    <xf numFmtId="0" fontId="19" fillId="4" borderId="46" xfId="0" applyFont="1" applyFill="1" applyBorder="1" applyAlignment="1">
      <alignment horizontal="center"/>
    </xf>
    <xf numFmtId="0" fontId="21" fillId="2" borderId="43" xfId="0" applyFont="1" applyFill="1" applyBorder="1"/>
    <xf numFmtId="0" fontId="5" fillId="0" borderId="0" xfId="0" applyFont="1" applyAlignment="1">
      <alignment horizontal="left"/>
    </xf>
    <xf numFmtId="0" fontId="3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1" fillId="4" borderId="0" xfId="0" applyFont="1" applyFill="1"/>
    <xf numFmtId="0" fontId="3" fillId="0" borderId="3" xfId="0" applyFont="1" applyBorder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6" fillId="3" borderId="0" xfId="0" applyFont="1" applyFill="1"/>
    <xf numFmtId="0" fontId="3" fillId="3" borderId="0" xfId="0" applyFont="1" applyFill="1" applyAlignment="1">
      <alignment wrapText="1"/>
    </xf>
    <xf numFmtId="0" fontId="0" fillId="3" borderId="0" xfId="0" applyFill="1"/>
    <xf numFmtId="0" fontId="5" fillId="3" borderId="0" xfId="0" applyFont="1" applyFill="1"/>
    <xf numFmtId="0" fontId="1" fillId="3" borderId="0" xfId="1" applyFill="1"/>
    <xf numFmtId="0" fontId="3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21" fillId="3" borderId="0" xfId="0" applyFont="1" applyFill="1"/>
    <xf numFmtId="0" fontId="3" fillId="3" borderId="20" xfId="0" applyFont="1" applyFill="1" applyBorder="1"/>
    <xf numFmtId="0" fontId="11" fillId="3" borderId="0" xfId="0" applyFont="1" applyFill="1"/>
    <xf numFmtId="0" fontId="9" fillId="3" borderId="0" xfId="0" applyFont="1" applyFill="1" applyAlignment="1">
      <alignment vertical="center" wrapText="1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vertical="top" wrapText="1"/>
    </xf>
    <xf numFmtId="0" fontId="15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vertical="top" wrapText="1"/>
    </xf>
    <xf numFmtId="0" fontId="26" fillId="3" borderId="0" xfId="0" applyFont="1" applyFill="1" applyAlignment="1">
      <alignment vertical="top" wrapText="1"/>
    </xf>
    <xf numFmtId="0" fontId="26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28" fillId="3" borderId="0" xfId="0" applyFont="1" applyFill="1" applyAlignment="1">
      <alignment horizontal="left"/>
    </xf>
    <xf numFmtId="0" fontId="28" fillId="3" borderId="0" xfId="0" applyFont="1" applyFill="1"/>
    <xf numFmtId="0" fontId="29" fillId="3" borderId="0" xfId="0" applyFont="1" applyFill="1"/>
    <xf numFmtId="0" fontId="30" fillId="9" borderId="0" xfId="0" applyFont="1" applyFill="1" applyAlignment="1">
      <alignment vertical="top" wrapText="1"/>
    </xf>
    <xf numFmtId="0" fontId="31" fillId="9" borderId="0" xfId="0" applyFont="1" applyFill="1" applyAlignment="1">
      <alignment vertical="top" wrapText="1"/>
    </xf>
    <xf numFmtId="0" fontId="32" fillId="3" borderId="0" xfId="0" applyFont="1" applyFill="1" applyAlignment="1">
      <alignment vertical="center"/>
    </xf>
    <xf numFmtId="0" fontId="33" fillId="3" borderId="0" xfId="0" applyFont="1" applyFill="1"/>
    <xf numFmtId="0" fontId="18" fillId="3" borderId="0" xfId="0" applyFont="1" applyFill="1" applyAlignment="1">
      <alignment horizontal="center" vertical="center" wrapText="1"/>
    </xf>
    <xf numFmtId="0" fontId="23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vertical="center"/>
    </xf>
    <xf numFmtId="0" fontId="8" fillId="3" borderId="0" xfId="0" applyFont="1" applyFill="1" applyAlignment="1">
      <alignment wrapText="1"/>
    </xf>
    <xf numFmtId="0" fontId="15" fillId="12" borderId="53" xfId="0" applyFont="1" applyFill="1" applyBorder="1" applyAlignment="1">
      <alignment horizontal="center" vertical="center" wrapText="1"/>
    </xf>
    <xf numFmtId="0" fontId="15" fillId="12" borderId="53" xfId="0" applyFont="1" applyFill="1" applyBorder="1" applyAlignment="1">
      <alignment horizontal="left" vertical="center" wrapText="1"/>
    </xf>
    <xf numFmtId="0" fontId="15" fillId="8" borderId="53" xfId="0" applyFont="1" applyFill="1" applyBorder="1" applyAlignment="1" applyProtection="1">
      <alignment horizontal="center" vertical="center" wrapText="1"/>
      <protection locked="0"/>
    </xf>
    <xf numFmtId="0" fontId="15" fillId="8" borderId="53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0" borderId="53" xfId="0" applyFont="1" applyBorder="1" applyAlignment="1">
      <alignment vertical="center" wrapText="1"/>
    </xf>
    <xf numFmtId="0" fontId="17" fillId="0" borderId="53" xfId="0" applyFont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7" fillId="3" borderId="53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12" borderId="53" xfId="0" applyFont="1" applyFill="1" applyBorder="1" applyAlignment="1" applyProtection="1">
      <alignment horizontal="center" vertical="center" wrapText="1"/>
      <protection locked="0"/>
    </xf>
    <xf numFmtId="0" fontId="41" fillId="3" borderId="0" xfId="0" applyFont="1" applyFill="1" applyAlignment="1">
      <alignment vertical="center"/>
    </xf>
    <xf numFmtId="0" fontId="42" fillId="3" borderId="0" xfId="0" applyFont="1" applyFill="1" applyAlignment="1">
      <alignment horizontal="left" vertical="center"/>
    </xf>
    <xf numFmtId="0" fontId="36" fillId="10" borderId="53" xfId="0" applyFont="1" applyFill="1" applyBorder="1" applyAlignment="1">
      <alignment vertical="center"/>
    </xf>
    <xf numFmtId="0" fontId="2" fillId="3" borderId="53" xfId="0" applyFont="1" applyFill="1" applyBorder="1" applyProtection="1">
      <protection locked="0"/>
    </xf>
    <xf numFmtId="0" fontId="36" fillId="3" borderId="0" xfId="0" applyFont="1" applyFill="1" applyAlignment="1">
      <alignment vertical="center"/>
    </xf>
    <xf numFmtId="0" fontId="35" fillId="3" borderId="0" xfId="0" applyFont="1" applyFill="1"/>
    <xf numFmtId="0" fontId="2" fillId="3" borderId="0" xfId="0" applyFont="1" applyFill="1" applyProtection="1">
      <protection locked="0"/>
    </xf>
    <xf numFmtId="0" fontId="39" fillId="10" borderId="53" xfId="0" applyFont="1" applyFill="1" applyBorder="1" applyAlignment="1">
      <alignment vertical="center"/>
    </xf>
    <xf numFmtId="0" fontId="33" fillId="3" borderId="53" xfId="0" applyFont="1" applyFill="1" applyBorder="1" applyProtection="1">
      <protection locked="0"/>
    </xf>
    <xf numFmtId="0" fontId="39" fillId="3" borderId="0" xfId="0" applyFont="1" applyFill="1" applyAlignment="1">
      <alignment vertical="center"/>
    </xf>
    <xf numFmtId="0" fontId="33" fillId="3" borderId="0" xfId="0" applyFont="1" applyFill="1" applyProtection="1">
      <protection locked="0"/>
    </xf>
    <xf numFmtId="0" fontId="36" fillId="10" borderId="53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left" vertical="center" wrapText="1"/>
    </xf>
    <xf numFmtId="0" fontId="37" fillId="10" borderId="53" xfId="0" applyFont="1" applyFill="1" applyBorder="1" applyAlignment="1">
      <alignment horizontal="center" vertical="center" wrapText="1"/>
    </xf>
    <xf numFmtId="0" fontId="36" fillId="10" borderId="5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5" fillId="12" borderId="53" xfId="0" applyFont="1" applyFill="1" applyBorder="1" applyAlignment="1">
      <alignment horizontal="left" vertical="center"/>
    </xf>
    <xf numFmtId="0" fontId="15" fillId="8" borderId="53" xfId="0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5" fillId="8" borderId="53" xfId="0" applyFont="1" applyFill="1" applyBorder="1" applyAlignment="1">
      <alignment horizontal="center" vertical="center" wrapText="1"/>
    </xf>
    <xf numFmtId="0" fontId="15" fillId="8" borderId="53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 wrapText="1"/>
    </xf>
    <xf numFmtId="0" fontId="38" fillId="11" borderId="53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8" fillId="3" borderId="0" xfId="0" applyFont="1" applyFill="1" applyAlignment="1">
      <alignment vertical="top" wrapText="1"/>
    </xf>
    <xf numFmtId="0" fontId="36" fillId="10" borderId="53" xfId="0" applyFont="1" applyFill="1" applyBorder="1" applyAlignment="1">
      <alignment horizontal="center" wrapText="1"/>
    </xf>
    <xf numFmtId="0" fontId="36" fillId="10" borderId="53" xfId="0" applyFont="1" applyFill="1" applyBorder="1" applyAlignment="1">
      <alignment horizontal="center"/>
    </xf>
    <xf numFmtId="0" fontId="2" fillId="3" borderId="53" xfId="0" applyFont="1" applyFill="1" applyBorder="1" applyAlignment="1" applyProtection="1">
      <alignment horizontal="center"/>
      <protection locked="0"/>
    </xf>
    <xf numFmtId="0" fontId="2" fillId="3" borderId="54" xfId="0" applyFont="1" applyFill="1" applyBorder="1" applyAlignment="1" applyProtection="1">
      <alignment horizontal="center"/>
      <protection locked="0"/>
    </xf>
    <xf numFmtId="0" fontId="15" fillId="12" borderId="53" xfId="0" applyFont="1" applyFill="1" applyBorder="1" applyAlignment="1">
      <alignment horizontal="center" vertical="center"/>
    </xf>
    <xf numFmtId="0" fontId="40" fillId="10" borderId="53" xfId="0" applyFont="1" applyFill="1" applyBorder="1" applyAlignment="1">
      <alignment horizontal="center" vertical="center" wrapText="1"/>
    </xf>
    <xf numFmtId="0" fontId="36" fillId="10" borderId="53" xfId="0" applyFont="1" applyFill="1" applyBorder="1" applyAlignment="1">
      <alignment horizontal="left" vertical="center"/>
    </xf>
    <xf numFmtId="0" fontId="36" fillId="10" borderId="54" xfId="0" applyFont="1" applyFill="1" applyBorder="1" applyAlignment="1">
      <alignment horizontal="left" vertical="center"/>
    </xf>
    <xf numFmtId="0" fontId="33" fillId="3" borderId="53" xfId="0" applyFont="1" applyFill="1" applyBorder="1" applyAlignment="1" applyProtection="1">
      <alignment horizontal="center"/>
      <protection locked="0"/>
    </xf>
    <xf numFmtId="0" fontId="39" fillId="10" borderId="5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15" fillId="11" borderId="53" xfId="0" applyFont="1" applyFill="1" applyBorder="1" applyAlignment="1">
      <alignment horizontal="center" vertical="center" wrapText="1"/>
    </xf>
  </cellXfs>
  <cellStyles count="2">
    <cellStyle name="Normal" xfId="0" builtinId="0"/>
    <cellStyle name="Rubrik" xfId="1" builtinId="15"/>
  </cellStyles>
  <dxfs count="21">
    <dxf>
      <font>
        <strike val="0"/>
      </font>
      <fill>
        <patternFill>
          <bgColor theme="5" tint="0.59996337778862885"/>
        </patternFill>
      </fill>
    </dxf>
    <dxf>
      <font>
        <strike val="0"/>
      </font>
      <fill>
        <patternFill>
          <bgColor theme="9" tint="0.79998168889431442"/>
        </patternFill>
      </fill>
    </dxf>
    <dxf>
      <font>
        <strike val="0"/>
      </font>
      <fill>
        <patternFill>
          <bgColor theme="6" tint="0.59996337778862885"/>
        </patternFill>
      </fill>
    </dxf>
    <dxf>
      <font>
        <color theme="0"/>
      </font>
      <fill>
        <patternFill>
          <bgColor rgb="FFBD5E17"/>
        </patternFill>
      </fill>
    </dxf>
    <dxf>
      <fill>
        <patternFill>
          <bgColor rgb="FFCCCCCC"/>
        </patternFill>
      </fill>
    </dxf>
    <dxf>
      <fill>
        <patternFill>
          <bgColor rgb="FFF9C34D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>
          <bgColor rgb="FFF9C1B7"/>
        </patternFill>
      </fill>
    </dxf>
    <dxf>
      <font>
        <strike val="0"/>
      </font>
      <fill>
        <patternFill>
          <bgColor rgb="FFF9DFDC"/>
        </patternFill>
      </fill>
    </dxf>
    <dxf>
      <font>
        <strike val="0"/>
      </font>
      <fill>
        <patternFill>
          <bgColor rgb="FF8EC995"/>
        </patternFill>
      </fill>
    </dxf>
    <dxf>
      <font>
        <color theme="0"/>
      </font>
      <fill>
        <patternFill>
          <bgColor rgb="FFBD5E17"/>
        </patternFill>
      </fill>
    </dxf>
    <dxf>
      <fill>
        <patternFill>
          <bgColor rgb="FFCCCCCC"/>
        </patternFill>
      </fill>
    </dxf>
    <dxf>
      <fill>
        <patternFill>
          <bgColor rgb="FFF9C1B7"/>
        </patternFill>
      </fill>
    </dxf>
    <dxf>
      <fill>
        <patternFill>
          <bgColor rgb="FF8EC995"/>
        </patternFill>
      </fill>
    </dxf>
    <dxf>
      <font>
        <strike val="0"/>
      </font>
      <fill>
        <patternFill>
          <bgColor rgb="FFF9C1B7"/>
        </patternFill>
      </fill>
    </dxf>
    <dxf>
      <font>
        <strike val="0"/>
      </font>
      <fill>
        <patternFill>
          <bgColor rgb="FFF9DFDC"/>
        </patternFill>
      </fill>
    </dxf>
    <dxf>
      <font>
        <strike val="0"/>
      </font>
      <fill>
        <patternFill>
          <bgColor rgb="FF8EC995"/>
        </patternFill>
      </fill>
    </dxf>
    <dxf>
      <fill>
        <patternFill>
          <bgColor rgb="FFF9C34D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EC995"/>
      <color rgb="FFF0F0F1"/>
      <color rgb="FFBD5E17"/>
      <color rgb="FFCCCCCC"/>
      <color rgb="FFF9C34D"/>
      <color rgb="FFE2F8F5"/>
      <color rgb="FFF9C1B7"/>
      <color rgb="FFF9DFDC"/>
      <color rgb="FFCAEA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3</xdr:row>
      <xdr:rowOff>180975</xdr:rowOff>
    </xdr:from>
    <xdr:to>
      <xdr:col>9</xdr:col>
      <xdr:colOff>560460</xdr:colOff>
      <xdr:row>10</xdr:row>
      <xdr:rowOff>6423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3810088-F323-4278-9766-5A27C5668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257300"/>
          <a:ext cx="1712985" cy="1682823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5</xdr:row>
      <xdr:rowOff>161583</xdr:rowOff>
    </xdr:from>
    <xdr:to>
      <xdr:col>11</xdr:col>
      <xdr:colOff>1069508</xdr:colOff>
      <xdr:row>8</xdr:row>
      <xdr:rowOff>29840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06F6AAF-9C38-4448-B215-F3FFFDF10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2018958"/>
          <a:ext cx="2460158" cy="4969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2627562</xdr:colOff>
      <xdr:row>3</xdr:row>
      <xdr:rowOff>190501</xdr:rowOff>
    </xdr:from>
    <xdr:to>
      <xdr:col>7</xdr:col>
      <xdr:colOff>59740</xdr:colOff>
      <xdr:row>11</xdr:row>
      <xdr:rowOff>15949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249EAD7-A8F9-4996-82E2-8CC82893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4487" y="1266826"/>
          <a:ext cx="1708903" cy="1682823"/>
        </a:xfrm>
        <a:prstGeom prst="rect">
          <a:avLst/>
        </a:prstGeom>
      </xdr:spPr>
    </xdr:pic>
    <xdr:clientData/>
  </xdr:twoCellAnchor>
  <xdr:twoCellAnchor editAs="oneCell">
    <xdr:from>
      <xdr:col>6</xdr:col>
      <xdr:colOff>546673</xdr:colOff>
      <xdr:row>5</xdr:row>
      <xdr:rowOff>141173</xdr:rowOff>
    </xdr:from>
    <xdr:to>
      <xdr:col>9</xdr:col>
      <xdr:colOff>568788</xdr:colOff>
      <xdr:row>8</xdr:row>
      <xdr:rowOff>5348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47E9A4EE-91F6-4103-80D5-C22E5807C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098" y="1998548"/>
          <a:ext cx="2450990" cy="492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GBC2025">
  <a:themeElements>
    <a:clrScheme name="SGBC 2025">
      <a:dk1>
        <a:srgbClr val="242424"/>
      </a:dk1>
      <a:lt1>
        <a:srgbClr val="FFFFFF"/>
      </a:lt1>
      <a:dk2>
        <a:srgbClr val="252525"/>
      </a:dk2>
      <a:lt2>
        <a:srgbClr val="FFFFFF"/>
      </a:lt2>
      <a:accent1>
        <a:srgbClr val="006859"/>
      </a:accent1>
      <a:accent2>
        <a:srgbClr val="00AE97"/>
      </a:accent2>
      <a:accent3>
        <a:srgbClr val="F9C34D"/>
      </a:accent3>
      <a:accent4>
        <a:srgbClr val="FBF1DB"/>
      </a:accent4>
      <a:accent5>
        <a:srgbClr val="9A5DE8"/>
      </a:accent5>
      <a:accent6>
        <a:srgbClr val="9C493C"/>
      </a:accent6>
      <a:hlink>
        <a:srgbClr val="99E1D7"/>
      </a:hlink>
      <a:folHlink>
        <a:srgbClr val="00AE9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lIns="0" tIns="0" rIns="0" bIns="0" rtlCol="0" anchor="t" anchorCtr="0"/>
      <a:lstStyle>
        <a:defPPr algn="l">
          <a:defRPr dirty="0" err="1">
            <a:solidFill>
              <a:srgbClr val="231F20"/>
            </a:solidFill>
            <a:latin typeface="Helvetica Neue" panose="02000503000000020004" pitchFamily="2" charset="0"/>
            <a:ea typeface="Helvetica Neue" panose="02000503000000020004" pitchFamily="2" charset="0"/>
            <a:cs typeface="Helvetica Neue" panose="02000503000000020004" pitchFamily="2" charset="0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defRPr sz="1600" dirty="0" err="1" smtClean="0">
            <a:solidFill>
              <a:schemeClr val="tx1"/>
            </a:solidFill>
            <a:latin typeface="Arial" panose="020B0604020202020204" pitchFamily="34" charset="0"/>
            <a:ea typeface="Helvetica Neue" panose="02000503000000020004" pitchFamily="2" charset="0"/>
            <a:cs typeface="Arial" panose="020B0604020202020204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SGBC2025" id="{E16D4AED-9026-401D-B0A3-05EB538709B5}" vid="{8DFC33D3-04A2-4112-BD7A-0AE65A433B98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0B459-24ED-4B59-9FE0-66D1D50FED37}">
  <sheetPr>
    <pageSetUpPr fitToPage="1"/>
  </sheetPr>
  <dimension ref="A1:BW67"/>
  <sheetViews>
    <sheetView tabSelected="1" zoomScaleNormal="100" workbookViewId="0">
      <selection activeCell="J31" sqref="J31"/>
    </sheetView>
  </sheetViews>
  <sheetFormatPr defaultRowHeight="14.25" x14ac:dyDescent="0.2"/>
  <cols>
    <col min="1" max="1" width="5.625" style="108" customWidth="1"/>
    <col min="2" max="2" width="8.625" style="124" hidden="1" customWidth="1"/>
    <col min="3" max="3" width="15.625" style="1" customWidth="1"/>
    <col min="4" max="4" width="5.875" style="2" customWidth="1"/>
    <col min="5" max="5" width="36.625" style="3" customWidth="1"/>
    <col min="6" max="6" width="13" style="3" customWidth="1"/>
    <col min="7" max="7" width="14.625" style="3" customWidth="1"/>
    <col min="8" max="8" width="13.875" style="4" hidden="1" customWidth="1"/>
    <col min="9" max="9" width="8.625" style="3" customWidth="1"/>
    <col min="10" max="10" width="10.625" style="3" customWidth="1"/>
    <col min="11" max="11" width="12.625" style="3" customWidth="1"/>
    <col min="12" max="12" width="14.625" style="3" customWidth="1"/>
    <col min="13" max="13" width="8.625" style="3" customWidth="1"/>
    <col min="14" max="14" width="5.625" style="103" customWidth="1"/>
    <col min="15" max="15" width="5.75" style="3" hidden="1" customWidth="1"/>
    <col min="16" max="16" width="16.5" style="1" hidden="1" customWidth="1"/>
    <col min="17" max="17" width="13.5" style="1" hidden="1" customWidth="1"/>
    <col min="18" max="18" width="6.375" style="1" hidden="1" customWidth="1"/>
    <col min="19" max="19" width="27.75" style="1" hidden="1" customWidth="1"/>
    <col min="20" max="20" width="10.625" style="1" hidden="1" customWidth="1"/>
    <col min="21" max="21" width="6.25" style="1" hidden="1" customWidth="1"/>
    <col min="22" max="22" width="12.25" style="1" hidden="1" customWidth="1"/>
    <col min="23" max="31" width="30.25" style="1" hidden="1" customWidth="1"/>
    <col min="32" max="32" width="12.25" style="78" hidden="1" customWidth="1"/>
    <col min="33" max="33" width="12.25" style="79" hidden="1" customWidth="1"/>
    <col min="34" max="35" width="8" style="79" hidden="1" customWidth="1"/>
    <col min="36" max="36" width="9.5" style="79" hidden="1" customWidth="1"/>
    <col min="37" max="37" width="5.5" style="79" hidden="1" customWidth="1"/>
    <col min="38" max="38" width="13.75" style="3" hidden="1" customWidth="1"/>
    <col min="39" max="39" width="12.75" style="79" hidden="1" customWidth="1"/>
    <col min="40" max="40" width="8" style="114" customWidth="1"/>
    <col min="41" max="41" width="8" style="103" customWidth="1"/>
    <col min="42" max="75" width="9" style="108"/>
  </cols>
  <sheetData>
    <row r="1" spans="2:41" s="108" customFormat="1" ht="24.95" customHeight="1" x14ac:dyDescent="0.2">
      <c r="B1" s="124"/>
      <c r="C1" s="103"/>
      <c r="D1" s="104"/>
      <c r="E1" s="103"/>
      <c r="F1" s="103"/>
      <c r="G1" s="103"/>
      <c r="H1" s="105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9"/>
      <c r="AJ1" s="103"/>
      <c r="AK1" s="103"/>
      <c r="AL1" s="103"/>
      <c r="AM1" s="103"/>
      <c r="AN1" s="103"/>
      <c r="AO1" s="103"/>
    </row>
    <row r="2" spans="2:41" s="108" customFormat="1" ht="15" customHeight="1" x14ac:dyDescent="0.4">
      <c r="B2" s="124"/>
      <c r="C2" s="125"/>
      <c r="D2" s="103"/>
      <c r="E2" s="103"/>
      <c r="F2" s="103"/>
      <c r="G2" s="126"/>
      <c r="H2" s="127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</row>
    <row r="3" spans="2:41" s="108" customFormat="1" ht="45" customHeight="1" x14ac:dyDescent="0.2">
      <c r="B3" s="124"/>
      <c r="C3" s="150" t="s">
        <v>80</v>
      </c>
      <c r="D3" s="135"/>
      <c r="E3" s="135"/>
      <c r="F3" s="128"/>
      <c r="G3" s="128"/>
      <c r="H3" s="129"/>
      <c r="I3" s="135"/>
      <c r="J3" s="135"/>
      <c r="K3" s="135"/>
      <c r="L3" s="135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</row>
    <row r="4" spans="2:41" s="108" customFormat="1" ht="45" customHeight="1" x14ac:dyDescent="0.2">
      <c r="B4" s="124"/>
      <c r="C4" s="124"/>
      <c r="D4" s="124"/>
      <c r="E4" s="124"/>
      <c r="F4" s="128"/>
      <c r="G4" s="128"/>
      <c r="H4" s="129"/>
      <c r="I4" s="135"/>
      <c r="J4" s="135"/>
      <c r="K4" s="135"/>
      <c r="L4" s="135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</row>
    <row r="5" spans="2:41" s="108" customFormat="1" ht="17.100000000000001" customHeight="1" x14ac:dyDescent="0.25">
      <c r="B5" s="124"/>
      <c r="C5" s="199" t="s">
        <v>75</v>
      </c>
      <c r="D5" s="200"/>
      <c r="E5" s="152" t="s">
        <v>76</v>
      </c>
      <c r="F5" s="154"/>
      <c r="G5" s="155"/>
      <c r="H5" s="129"/>
      <c r="I5" s="135"/>
      <c r="J5" s="135"/>
      <c r="K5" s="135"/>
      <c r="L5" s="135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</row>
    <row r="6" spans="2:41" s="108" customFormat="1" ht="17.100000000000001" customHeight="1" x14ac:dyDescent="0.2">
      <c r="B6" s="124"/>
      <c r="C6" s="195"/>
      <c r="D6" s="196"/>
      <c r="E6" s="153"/>
      <c r="F6" s="156"/>
      <c r="G6" s="156"/>
      <c r="H6" s="129"/>
      <c r="I6" s="135"/>
      <c r="J6" s="135"/>
      <c r="K6" s="135"/>
      <c r="L6" s="135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</row>
    <row r="7" spans="2:41" s="108" customFormat="1" ht="17.100000000000001" customHeight="1" x14ac:dyDescent="0.25">
      <c r="B7" s="124"/>
      <c r="C7" s="199" t="s">
        <v>77</v>
      </c>
      <c r="D7" s="200"/>
      <c r="E7" s="152" t="s">
        <v>78</v>
      </c>
      <c r="F7" s="154"/>
      <c r="G7" s="155"/>
      <c r="H7" s="129"/>
      <c r="I7" s="135"/>
      <c r="J7" s="135"/>
      <c r="K7" s="135"/>
      <c r="L7" s="135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</row>
    <row r="8" spans="2:41" s="108" customFormat="1" ht="17.100000000000001" customHeight="1" x14ac:dyDescent="0.2">
      <c r="B8" s="124"/>
      <c r="C8" s="195"/>
      <c r="D8" s="196"/>
      <c r="E8" s="153"/>
      <c r="F8" s="156"/>
      <c r="G8" s="156"/>
      <c r="H8" s="129"/>
      <c r="I8" s="135"/>
      <c r="J8" s="135"/>
      <c r="K8" s="135"/>
      <c r="L8" s="135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</row>
    <row r="9" spans="2:41" s="108" customFormat="1" ht="20.100000000000001" customHeight="1" thickBot="1" x14ac:dyDescent="0.3">
      <c r="B9" s="124"/>
      <c r="C9" s="103"/>
      <c r="D9" s="103"/>
      <c r="E9" s="107"/>
      <c r="F9" s="134"/>
      <c r="G9" s="103"/>
      <c r="H9" s="105"/>
      <c r="I9" s="103"/>
      <c r="J9" s="103"/>
      <c r="K9" s="103"/>
      <c r="L9" s="103"/>
      <c r="M9" s="103"/>
      <c r="N9" s="136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11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 t="s">
        <v>6</v>
      </c>
      <c r="AM9" s="103"/>
      <c r="AN9" s="103"/>
      <c r="AO9" s="103"/>
    </row>
    <row r="10" spans="2:41" ht="15.75" thickBot="1" x14ac:dyDescent="0.3">
      <c r="C10" s="161" t="s">
        <v>79</v>
      </c>
      <c r="D10" s="193" t="s">
        <v>72</v>
      </c>
      <c r="E10" s="161" t="s">
        <v>7</v>
      </c>
      <c r="F10" s="161" t="s">
        <v>31</v>
      </c>
      <c r="G10" s="161" t="s">
        <v>73</v>
      </c>
      <c r="H10" s="164" t="s">
        <v>8</v>
      </c>
      <c r="I10" s="161" t="s">
        <v>9</v>
      </c>
      <c r="J10" s="165" t="s">
        <v>10</v>
      </c>
      <c r="K10" s="161" t="s">
        <v>0</v>
      </c>
      <c r="L10" s="161" t="s">
        <v>74</v>
      </c>
      <c r="M10" s="132"/>
      <c r="T10" s="3"/>
      <c r="U10" s="6" t="s">
        <v>11</v>
      </c>
      <c r="V10" s="7"/>
      <c r="W10" s="8"/>
      <c r="X10" s="9"/>
      <c r="Y10" s="10" t="s">
        <v>12</v>
      </c>
      <c r="Z10" s="11">
        <f>S12</f>
        <v>1</v>
      </c>
      <c r="AA10" s="12" t="str">
        <f>VLOOKUP(Z10,$Y$23:$Z$26,2)</f>
        <v>BRONS</v>
      </c>
      <c r="AB10" s="13"/>
      <c r="AC10" s="13"/>
      <c r="AD10" s="14"/>
      <c r="AE10" s="3"/>
      <c r="AF10" s="15" t="s">
        <v>13</v>
      </c>
      <c r="AG10" s="16" t="s">
        <v>14</v>
      </c>
      <c r="AH10" s="16" t="s">
        <v>15</v>
      </c>
      <c r="AI10" s="16" t="s">
        <v>16</v>
      </c>
      <c r="AJ10" s="17"/>
      <c r="AK10" s="18"/>
      <c r="AM10" s="3"/>
      <c r="AN10" s="103"/>
    </row>
    <row r="11" spans="2:41" ht="15" thickBot="1" x14ac:dyDescent="0.25">
      <c r="C11" s="161"/>
      <c r="D11" s="194"/>
      <c r="E11" s="161"/>
      <c r="F11" s="161"/>
      <c r="G11" s="161"/>
      <c r="H11" s="164"/>
      <c r="I11" s="161"/>
      <c r="J11" s="165"/>
      <c r="K11" s="161"/>
      <c r="L11" s="161"/>
      <c r="M11" s="132"/>
      <c r="O11" s="1"/>
      <c r="P11" s="2"/>
      <c r="Q11" s="3"/>
      <c r="R11" s="3"/>
      <c r="S11" s="3"/>
      <c r="T11" s="3"/>
      <c r="U11" s="19" t="s">
        <v>17</v>
      </c>
      <c r="V11" s="20">
        <f>MIN(P12:P16)</f>
        <v>1</v>
      </c>
      <c r="W11" s="21"/>
      <c r="Y11" s="22"/>
      <c r="AB11" s="23" t="s">
        <v>18</v>
      </c>
      <c r="AD11" s="24"/>
      <c r="AE11" s="3"/>
      <c r="AF11" s="25" t="s">
        <v>19</v>
      </c>
      <c r="AG11" s="2">
        <f>COUNTIF(H15,"JA")+COUNTIF(H16,"JA")+COUNTIF(H12,"JA")</f>
        <v>1</v>
      </c>
      <c r="AH11" s="2">
        <v>3</v>
      </c>
      <c r="AI11" s="2">
        <f>IF(AG11=AH11,1,0)</f>
        <v>0</v>
      </c>
      <c r="AJ11" s="26"/>
      <c r="AK11" s="18"/>
      <c r="AL11" s="1"/>
      <c r="AM11" s="3"/>
      <c r="AN11" s="103"/>
    </row>
    <row r="12" spans="2:41" ht="15" thickBot="1" x14ac:dyDescent="0.25">
      <c r="C12" s="188" t="s">
        <v>20</v>
      </c>
      <c r="D12" s="137">
        <v>1</v>
      </c>
      <c r="E12" s="138" t="s">
        <v>21</v>
      </c>
      <c r="F12" s="139" t="s">
        <v>51</v>
      </c>
      <c r="G12" s="141" t="s">
        <v>19</v>
      </c>
      <c r="H12" s="144" t="str">
        <f>IF(O12&gt;=1,"JA","NEJ")</f>
        <v>JA</v>
      </c>
      <c r="I12" s="178" t="str">
        <f>Q12</f>
        <v>BRONS</v>
      </c>
      <c r="J12" s="178" t="str">
        <f>W14</f>
        <v>BRONS</v>
      </c>
      <c r="K12" s="178" t="str">
        <f>AA16</f>
        <v>BRONS</v>
      </c>
      <c r="L12" s="162" t="str">
        <f>AB16</f>
        <v>EJ LINJERAD</v>
      </c>
      <c r="M12" s="120"/>
      <c r="O12" s="27">
        <f>VLOOKUP(F12,$Y$19:$Z$22,2,FALSE)</f>
        <v>1</v>
      </c>
      <c r="P12" s="184">
        <f>MIN(O12:O13)</f>
        <v>1</v>
      </c>
      <c r="Q12" s="171" t="str">
        <f>VLOOKUP(P12,$Y$23:$Z$26,2)</f>
        <v>BRONS</v>
      </c>
      <c r="R12" s="168">
        <f>V14</f>
        <v>1</v>
      </c>
      <c r="S12" s="168">
        <f>MIN(R12:R28)</f>
        <v>1</v>
      </c>
      <c r="T12" s="28"/>
      <c r="U12" s="19" t="s">
        <v>23</v>
      </c>
      <c r="V12" s="20">
        <f>COUNTIF(P12:P16,"&gt;"&amp;V11)</f>
        <v>0</v>
      </c>
      <c r="W12" s="21"/>
      <c r="Y12" s="22" t="s">
        <v>24</v>
      </c>
      <c r="Z12" s="29">
        <f>IF(AG19=AH19,3,2)</f>
        <v>2</v>
      </c>
      <c r="AB12" s="30" t="b">
        <f>IF(Z12&gt;=3,TRUE,FALSE)</f>
        <v>0</v>
      </c>
      <c r="AC12" s="31"/>
      <c r="AD12" s="24"/>
      <c r="AE12" s="3"/>
      <c r="AF12" s="25" t="s">
        <v>25</v>
      </c>
      <c r="AG12" s="32">
        <f>COUNTIF(H30,"JA")+COUNTIF(H14,"JA")</f>
        <v>1</v>
      </c>
      <c r="AH12" s="2">
        <v>2</v>
      </c>
      <c r="AI12" s="2">
        <f t="shared" ref="AI12:AI18" si="0">IF(AG12=AH12,1,0)</f>
        <v>0</v>
      </c>
      <c r="AJ12" s="26"/>
      <c r="AK12" s="33"/>
      <c r="AL12" s="34">
        <f>IF(ISBLANK(H12),"",IF(H12="NEJ",0,IF(VLOOKUP(AM12,$AF$11:$AI$18,4,FALSE)=1,2,1)))</f>
        <v>1</v>
      </c>
      <c r="AM12" s="35" t="str">
        <f>G12</f>
        <v>A1-7.1-SC 1</v>
      </c>
      <c r="AN12" s="103"/>
    </row>
    <row r="13" spans="2:41" ht="15" thickBot="1" x14ac:dyDescent="0.25">
      <c r="C13" s="188"/>
      <c r="D13" s="141">
        <v>2</v>
      </c>
      <c r="E13" s="142" t="s">
        <v>26</v>
      </c>
      <c r="F13" s="139" t="s">
        <v>51</v>
      </c>
      <c r="G13" s="141"/>
      <c r="H13" s="144"/>
      <c r="I13" s="178"/>
      <c r="J13" s="178"/>
      <c r="K13" s="178"/>
      <c r="L13" s="162"/>
      <c r="M13" s="120"/>
      <c r="O13" s="27">
        <f>VLOOKUP(F13,$Y$19:$Z$22,2,FALSE)</f>
        <v>1</v>
      </c>
      <c r="P13" s="176"/>
      <c r="Q13" s="172"/>
      <c r="R13" s="169"/>
      <c r="S13" s="169"/>
      <c r="T13" s="28"/>
      <c r="U13" s="19" t="s">
        <v>27</v>
      </c>
      <c r="V13" s="20">
        <f>IF(V12&gt;QUOTIENT(COUNT(P12:P16),2),1,0)</f>
        <v>0</v>
      </c>
      <c r="W13" s="21"/>
      <c r="Y13" s="22" t="s">
        <v>28</v>
      </c>
      <c r="Z13" s="29">
        <f>IF(AG11=AH11,3,2)</f>
        <v>2</v>
      </c>
      <c r="AA13" s="37"/>
      <c r="AB13" s="30" t="b">
        <f>IF(Z13&gt;=3,TRUE,FALSE)</f>
        <v>0</v>
      </c>
      <c r="AC13" s="31"/>
      <c r="AD13" s="24"/>
      <c r="AE13" s="3"/>
      <c r="AF13" s="38" t="s">
        <v>29</v>
      </c>
      <c r="AG13" s="32">
        <f>COUNTIF(H22,"JA")</f>
        <v>0</v>
      </c>
      <c r="AH13" s="2">
        <v>1</v>
      </c>
      <c r="AI13" s="2">
        <f t="shared" si="0"/>
        <v>0</v>
      </c>
      <c r="AJ13" s="26"/>
      <c r="AK13" s="33"/>
      <c r="AL13" s="39" t="str">
        <f t="shared" ref="AL13:AL35" si="1">IF(ISBLANK(H13),"",IF(H13="NEJ",0,IF(VLOOKUP(AM13,$AF$11:$AI$18,4,FALSE)=1,2,1)))</f>
        <v/>
      </c>
      <c r="AM13" s="40">
        <f t="shared" ref="AM13:AM35" si="2">G13</f>
        <v>0</v>
      </c>
      <c r="AN13" s="103"/>
    </row>
    <row r="14" spans="2:41" ht="15" thickBot="1" x14ac:dyDescent="0.25">
      <c r="C14" s="188"/>
      <c r="D14" s="197">
        <v>3</v>
      </c>
      <c r="E14" s="173" t="s">
        <v>30</v>
      </c>
      <c r="F14" s="174" t="s">
        <v>51</v>
      </c>
      <c r="G14" s="145" t="s">
        <v>25</v>
      </c>
      <c r="H14" s="146" t="str">
        <f>IF(O14&gt;=1,"JA","NEJ")</f>
        <v>JA</v>
      </c>
      <c r="I14" s="178" t="str">
        <f>Q14</f>
        <v>BRONS</v>
      </c>
      <c r="J14" s="178"/>
      <c r="K14" s="178"/>
      <c r="L14" s="162"/>
      <c r="M14" s="120"/>
      <c r="O14" s="185">
        <f>VLOOKUP(F14,$Y$19:$Z$22,2,FALSE)</f>
        <v>1</v>
      </c>
      <c r="P14" s="175">
        <f>O14</f>
        <v>1</v>
      </c>
      <c r="Q14" s="177" t="str">
        <f>VLOOKUP(P14,$Y$23:$Z$26,2)</f>
        <v>BRONS</v>
      </c>
      <c r="R14" s="169"/>
      <c r="S14" s="169"/>
      <c r="T14" s="28"/>
      <c r="U14" s="41" t="s">
        <v>31</v>
      </c>
      <c r="V14" s="42">
        <f>IF(V11=0,0,V11+V13)</f>
        <v>1</v>
      </c>
      <c r="W14" s="43" t="str">
        <f>VLOOKUP(V14,$Y$23:$Z$26,2)</f>
        <v>BRONS</v>
      </c>
      <c r="Y14" s="22" t="s">
        <v>32</v>
      </c>
      <c r="Z14" s="29">
        <f>IF(AG14=AH14,3,2)</f>
        <v>2</v>
      </c>
      <c r="AB14" s="30" t="b">
        <f>IF(Z14&gt;=3,TRUE,FALSE)</f>
        <v>0</v>
      </c>
      <c r="AC14" s="31" t="b">
        <f>AND(AB12,OR(AB13:AB14))</f>
        <v>0</v>
      </c>
      <c r="AD14" s="24"/>
      <c r="AE14" s="3"/>
      <c r="AF14" s="38" t="s">
        <v>33</v>
      </c>
      <c r="AG14" s="32">
        <f>COUNTIF(H23,"JA")</f>
        <v>0</v>
      </c>
      <c r="AH14" s="2">
        <v>1</v>
      </c>
      <c r="AI14" s="2">
        <f>IF(AG14=AH14,1,0)</f>
        <v>0</v>
      </c>
      <c r="AJ14" s="26"/>
      <c r="AK14" s="33"/>
      <c r="AL14" s="39">
        <f t="shared" si="1"/>
        <v>1</v>
      </c>
      <c r="AM14" s="40" t="str">
        <f t="shared" si="2"/>
        <v>A2-7.1-DNSH 1</v>
      </c>
      <c r="AN14" s="103"/>
    </row>
    <row r="15" spans="2:41" ht="15" thickBot="1" x14ac:dyDescent="0.25">
      <c r="C15" s="188"/>
      <c r="D15" s="197"/>
      <c r="E15" s="173"/>
      <c r="F15" s="174"/>
      <c r="G15" s="141" t="s">
        <v>19</v>
      </c>
      <c r="H15" s="146" t="str">
        <f>IF(O14&gt;=2,"JA","NEJ")</f>
        <v>NEJ</v>
      </c>
      <c r="I15" s="178"/>
      <c r="J15" s="178"/>
      <c r="K15" s="178"/>
      <c r="L15" s="162"/>
      <c r="M15" s="120"/>
      <c r="O15" s="186" t="e">
        <f t="shared" ref="O15" si="3">VLOOKUP(F15,$Y$19:$Z$22,2,FALSE)</f>
        <v>#N/A</v>
      </c>
      <c r="P15" s="176"/>
      <c r="Q15" s="172"/>
      <c r="R15" s="169"/>
      <c r="S15" s="169"/>
      <c r="T15" s="28"/>
      <c r="Y15" s="22"/>
      <c r="AB15" s="31"/>
      <c r="AC15" s="31"/>
      <c r="AD15" s="24"/>
      <c r="AE15" s="3"/>
      <c r="AF15" s="38" t="s">
        <v>34</v>
      </c>
      <c r="AG15" s="32">
        <f>COUNTIF(H35,"JA")+COUNTIF(H24,"JA")</f>
        <v>0</v>
      </c>
      <c r="AH15" s="2">
        <v>2</v>
      </c>
      <c r="AI15" s="2">
        <f t="shared" si="0"/>
        <v>0</v>
      </c>
      <c r="AJ15" s="26"/>
      <c r="AK15" s="33"/>
      <c r="AL15" s="39">
        <f t="shared" si="1"/>
        <v>0</v>
      </c>
      <c r="AM15" s="40" t="str">
        <f t="shared" si="2"/>
        <v>A1-7.1-SC 1</v>
      </c>
      <c r="AN15" s="103"/>
    </row>
    <row r="16" spans="2:41" ht="15.75" thickBot="1" x14ac:dyDescent="0.25">
      <c r="C16" s="188"/>
      <c r="D16" s="141">
        <v>4</v>
      </c>
      <c r="E16" s="142" t="s">
        <v>35</v>
      </c>
      <c r="F16" s="139" t="s">
        <v>51</v>
      </c>
      <c r="G16" s="141" t="s">
        <v>19</v>
      </c>
      <c r="H16" s="146" t="str">
        <f>IF(O16&gt;=3,"JA","NEJ")</f>
        <v>NEJ</v>
      </c>
      <c r="I16" s="140" t="str">
        <f>Q16</f>
        <v>BRONS</v>
      </c>
      <c r="J16" s="178"/>
      <c r="K16" s="178"/>
      <c r="L16" s="162"/>
      <c r="M16" s="120"/>
      <c r="O16" s="44">
        <f>VLOOKUP(F16,$Y$19:$Z$22,2,FALSE)</f>
        <v>1</v>
      </c>
      <c r="P16" s="45">
        <f>O16</f>
        <v>1</v>
      </c>
      <c r="Q16" s="46" t="str">
        <f>VLOOKUP(P16,$Y$23:$Z$26,2)</f>
        <v>BRONS</v>
      </c>
      <c r="R16" s="170"/>
      <c r="S16" s="169"/>
      <c r="T16" s="28"/>
      <c r="U16" s="47" t="s">
        <v>36</v>
      </c>
      <c r="V16" s="48"/>
      <c r="W16" s="49"/>
      <c r="X16" s="5"/>
      <c r="Y16" s="50"/>
      <c r="Z16" s="43"/>
      <c r="AA16" s="12" t="str">
        <f>VLOOKUP(Z10,$Y$23:$Z$26,2)</f>
        <v>BRONS</v>
      </c>
      <c r="AB16" s="166" t="str">
        <f>IF(AC14,AB23,AB24)</f>
        <v>EJ LINJERAD</v>
      </c>
      <c r="AC16" s="167"/>
      <c r="AD16" s="51"/>
      <c r="AE16" s="3"/>
      <c r="AF16" s="38" t="s">
        <v>37</v>
      </c>
      <c r="AG16" s="32">
        <f>COUNTIF(H27,"JA")+COUNTIF(H25,"JA")</f>
        <v>0</v>
      </c>
      <c r="AH16" s="2">
        <v>2</v>
      </c>
      <c r="AI16" s="2">
        <f t="shared" si="0"/>
        <v>0</v>
      </c>
      <c r="AJ16" s="52"/>
      <c r="AK16" s="33"/>
      <c r="AL16" s="39">
        <f t="shared" si="1"/>
        <v>0</v>
      </c>
      <c r="AM16" s="40" t="str">
        <f t="shared" si="2"/>
        <v>A1-7.1-SC 1</v>
      </c>
      <c r="AN16" s="103"/>
    </row>
    <row r="17" spans="3:40" x14ac:dyDescent="0.2">
      <c r="C17" s="188" t="s">
        <v>38</v>
      </c>
      <c r="D17" s="137">
        <v>5</v>
      </c>
      <c r="E17" s="138" t="s">
        <v>39</v>
      </c>
      <c r="F17" s="139" t="s">
        <v>51</v>
      </c>
      <c r="G17" s="145"/>
      <c r="H17" s="146"/>
      <c r="I17" s="140" t="str">
        <f>Q17</f>
        <v>BRONS</v>
      </c>
      <c r="J17" s="178" t="str">
        <f>W20</f>
        <v>BRONS</v>
      </c>
      <c r="K17" s="178"/>
      <c r="L17" s="162"/>
      <c r="M17" s="120"/>
      <c r="O17" s="53">
        <f t="shared" ref="O17:O28" si="4">VLOOKUP(F17,$Y$19:$Z$22,2,FALSE)</f>
        <v>1</v>
      </c>
      <c r="P17" s="54">
        <f>O17</f>
        <v>1</v>
      </c>
      <c r="Q17" s="55" t="str">
        <f>VLOOKUP(P17,$Y$23:$Z$26,2)</f>
        <v>BRONS</v>
      </c>
      <c r="R17" s="168">
        <f>V20</f>
        <v>1</v>
      </c>
      <c r="S17" s="169"/>
      <c r="T17" s="28"/>
      <c r="U17" s="19" t="s">
        <v>17</v>
      </c>
      <c r="V17" s="20">
        <f>MIN(P17:P21)</f>
        <v>1</v>
      </c>
      <c r="W17" s="21"/>
      <c r="AE17" s="3"/>
      <c r="AF17" s="56" t="s">
        <v>40</v>
      </c>
      <c r="AG17" s="32">
        <f>COUNTIF(H21,"JA")+COUNTIF(H33,"JA")+COUNTIF(H34,"JA")</f>
        <v>0</v>
      </c>
      <c r="AH17" s="2">
        <v>3</v>
      </c>
      <c r="AI17" s="2">
        <f t="shared" si="0"/>
        <v>0</v>
      </c>
      <c r="AJ17" s="52"/>
      <c r="AK17" s="33"/>
      <c r="AL17" s="39" t="str">
        <f t="shared" si="1"/>
        <v/>
      </c>
      <c r="AM17" s="40">
        <f t="shared" si="2"/>
        <v>0</v>
      </c>
      <c r="AN17" s="103"/>
    </row>
    <row r="18" spans="3:40" ht="23.25" x14ac:dyDescent="0.35">
      <c r="C18" s="188"/>
      <c r="D18" s="141">
        <v>6</v>
      </c>
      <c r="E18" s="142" t="s">
        <v>41</v>
      </c>
      <c r="F18" s="139" t="s">
        <v>51</v>
      </c>
      <c r="G18" s="145"/>
      <c r="H18" s="146"/>
      <c r="I18" s="140" t="str">
        <f>Q18</f>
        <v>BRONS</v>
      </c>
      <c r="J18" s="178"/>
      <c r="K18" s="178"/>
      <c r="L18" s="162"/>
      <c r="M18" s="120"/>
      <c r="O18" s="57">
        <f t="shared" si="4"/>
        <v>1</v>
      </c>
      <c r="P18" s="36">
        <f>O18</f>
        <v>1</v>
      </c>
      <c r="Q18" s="58" t="str">
        <f>VLOOKUP(P18,$Y$23:$Z$26,2)</f>
        <v>BRONS</v>
      </c>
      <c r="R18" s="169"/>
      <c r="S18" s="169"/>
      <c r="T18" s="59"/>
      <c r="U18" s="19" t="s">
        <v>23</v>
      </c>
      <c r="V18" s="20">
        <f>COUNTIF(P17:P21,"&gt;"&amp;V17)</f>
        <v>0</v>
      </c>
      <c r="W18" s="21"/>
      <c r="X18" s="5"/>
      <c r="Y18" s="60" t="s">
        <v>42</v>
      </c>
      <c r="Z18" s="61"/>
      <c r="AA18" s="61"/>
      <c r="AB18" s="61"/>
      <c r="AC18" s="61"/>
      <c r="AD18" s="61"/>
      <c r="AE18" s="3"/>
      <c r="AF18" s="56" t="s">
        <v>43</v>
      </c>
      <c r="AG18" s="32">
        <f>COUNTIF(H31,"JA")+COUNTIF(H32,"JA")</f>
        <v>0</v>
      </c>
      <c r="AH18" s="2">
        <v>2</v>
      </c>
      <c r="AI18" s="2">
        <f t="shared" si="0"/>
        <v>0</v>
      </c>
      <c r="AJ18" s="52"/>
      <c r="AK18" s="33"/>
      <c r="AL18" s="39" t="str">
        <f t="shared" si="1"/>
        <v/>
      </c>
      <c r="AM18" s="40">
        <f t="shared" si="2"/>
        <v>0</v>
      </c>
      <c r="AN18" s="103"/>
    </row>
    <row r="19" spans="3:40" ht="16.5" thickBot="1" x14ac:dyDescent="0.3">
      <c r="C19" s="188"/>
      <c r="D19" s="137">
        <v>7</v>
      </c>
      <c r="E19" s="138" t="s">
        <v>44</v>
      </c>
      <c r="F19" s="139" t="s">
        <v>51</v>
      </c>
      <c r="G19" s="145"/>
      <c r="H19" s="146"/>
      <c r="I19" s="178" t="str">
        <f>Q19</f>
        <v>BRONS</v>
      </c>
      <c r="J19" s="178"/>
      <c r="K19" s="178"/>
      <c r="L19" s="162"/>
      <c r="M19" s="120"/>
      <c r="O19" s="57">
        <f t="shared" si="4"/>
        <v>1</v>
      </c>
      <c r="P19" s="187">
        <f>MIN(O19:O20)</f>
        <v>1</v>
      </c>
      <c r="Q19" s="182" t="str">
        <f>VLOOKUP(P19,$Y$23:$Z$26,2)</f>
        <v>BRONS</v>
      </c>
      <c r="R19" s="169"/>
      <c r="S19" s="169"/>
      <c r="T19" s="62"/>
      <c r="U19" s="19" t="s">
        <v>45</v>
      </c>
      <c r="V19" s="20">
        <f>IF(V18&gt;=QUOTIENT(COUNT(P17:P21),2),1,0)</f>
        <v>0</v>
      </c>
      <c r="W19" s="21"/>
      <c r="Y19" s="63" t="s">
        <v>46</v>
      </c>
      <c r="Z19" s="64">
        <v>0</v>
      </c>
      <c r="AA19" s="65" t="s">
        <v>47</v>
      </c>
      <c r="AB19" s="3" t="s">
        <v>48</v>
      </c>
      <c r="AE19" s="3"/>
      <c r="AF19" s="66" t="s">
        <v>49</v>
      </c>
      <c r="AG19" s="67">
        <f>AG12+AG13+AG15+AG16+AG17+AG18</f>
        <v>1</v>
      </c>
      <c r="AH19" s="67">
        <f>AH12+AH13+AH15+AH16+AH17+AH18</f>
        <v>12</v>
      </c>
      <c r="AI19" s="62"/>
      <c r="AJ19" s="68"/>
      <c r="AK19" s="33"/>
      <c r="AL19" s="39" t="str">
        <f t="shared" si="1"/>
        <v/>
      </c>
      <c r="AM19" s="40">
        <f t="shared" si="2"/>
        <v>0</v>
      </c>
      <c r="AN19" s="103"/>
    </row>
    <row r="20" spans="3:40" ht="16.5" thickBot="1" x14ac:dyDescent="0.3">
      <c r="C20" s="188"/>
      <c r="D20" s="141">
        <v>8</v>
      </c>
      <c r="E20" s="142" t="s">
        <v>50</v>
      </c>
      <c r="F20" s="139" t="s">
        <v>51</v>
      </c>
      <c r="G20" s="145"/>
      <c r="H20" s="146"/>
      <c r="I20" s="178"/>
      <c r="J20" s="178"/>
      <c r="K20" s="178"/>
      <c r="L20" s="162"/>
      <c r="M20" s="120"/>
      <c r="O20" s="69">
        <f t="shared" si="4"/>
        <v>1</v>
      </c>
      <c r="P20" s="176"/>
      <c r="Q20" s="183"/>
      <c r="R20" s="169"/>
      <c r="S20" s="169"/>
      <c r="T20" s="59"/>
      <c r="U20" s="41" t="s">
        <v>31</v>
      </c>
      <c r="V20" s="42">
        <f>V17+V19</f>
        <v>1</v>
      </c>
      <c r="W20" s="43" t="str">
        <f>VLOOKUP(V20,$Y$23:$Z$26,2)</f>
        <v>BRONS</v>
      </c>
      <c r="Y20" s="70" t="s">
        <v>51</v>
      </c>
      <c r="Z20" s="71">
        <v>1</v>
      </c>
      <c r="AA20" s="72" t="s">
        <v>52</v>
      </c>
      <c r="AB20" s="1" t="s">
        <v>53</v>
      </c>
      <c r="AF20" s="73" t="s">
        <v>54</v>
      </c>
      <c r="AG20" s="74">
        <f>SUM(AG11:AG18)</f>
        <v>2</v>
      </c>
      <c r="AH20" s="74">
        <f>SUM(AH11:AH18)</f>
        <v>16</v>
      </c>
      <c r="AI20" s="74">
        <f>SUM(AI11:AI18)</f>
        <v>0</v>
      </c>
      <c r="AJ20" s="75">
        <v>8</v>
      </c>
      <c r="AK20" s="33"/>
      <c r="AL20" s="39" t="str">
        <f t="shared" si="1"/>
        <v/>
      </c>
      <c r="AM20" s="40">
        <f t="shared" si="2"/>
        <v>0</v>
      </c>
      <c r="AN20" s="103"/>
    </row>
    <row r="21" spans="3:40" ht="16.5" thickBot="1" x14ac:dyDescent="0.3">
      <c r="C21" s="188"/>
      <c r="D21" s="137">
        <v>9</v>
      </c>
      <c r="E21" s="138" t="s">
        <v>55</v>
      </c>
      <c r="F21" s="139" t="s">
        <v>51</v>
      </c>
      <c r="G21" s="145" t="s">
        <v>40</v>
      </c>
      <c r="H21" s="146" t="str">
        <f>IF(O21&gt;=3,"JA","NEJ")</f>
        <v>NEJ</v>
      </c>
      <c r="I21" s="140" t="str">
        <f>Q21</f>
        <v>BRONS</v>
      </c>
      <c r="J21" s="178"/>
      <c r="K21" s="178"/>
      <c r="L21" s="162"/>
      <c r="M21" s="120"/>
      <c r="O21" s="44">
        <f t="shared" si="4"/>
        <v>1</v>
      </c>
      <c r="P21" s="76">
        <f>O21</f>
        <v>1</v>
      </c>
      <c r="Q21" s="46" t="str">
        <f>VLOOKUP(P21,$Y$23:$Z$26,2)</f>
        <v>BRONS</v>
      </c>
      <c r="R21" s="170"/>
      <c r="S21" s="169"/>
      <c r="T21" s="62"/>
      <c r="Y21" s="70" t="s">
        <v>56</v>
      </c>
      <c r="Z21" s="71">
        <v>2</v>
      </c>
      <c r="AA21" s="77"/>
      <c r="AK21" s="80"/>
      <c r="AL21" s="39">
        <f t="shared" si="1"/>
        <v>0</v>
      </c>
      <c r="AM21" s="40" t="str">
        <f t="shared" si="2"/>
        <v>A1-7.1-DNSH 5</v>
      </c>
      <c r="AN21" s="103"/>
    </row>
    <row r="22" spans="3:40" ht="15.75" x14ac:dyDescent="0.25">
      <c r="C22" s="188" t="s">
        <v>57</v>
      </c>
      <c r="D22" s="189">
        <v>10</v>
      </c>
      <c r="E22" s="163" t="s">
        <v>58</v>
      </c>
      <c r="F22" s="179" t="s">
        <v>51</v>
      </c>
      <c r="G22" s="145" t="s">
        <v>29</v>
      </c>
      <c r="H22" s="146" t="str">
        <f>IF(O22&gt;=3,"JA","NEJ")</f>
        <v>NEJ</v>
      </c>
      <c r="I22" s="178" t="str">
        <f>Q22</f>
        <v>BRONS</v>
      </c>
      <c r="J22" s="178" t="str">
        <f>W26</f>
        <v>BRONS</v>
      </c>
      <c r="K22" s="178"/>
      <c r="L22" s="162"/>
      <c r="M22" s="120"/>
      <c r="O22" s="190">
        <f t="shared" si="4"/>
        <v>1</v>
      </c>
      <c r="P22" s="180">
        <f>O22</f>
        <v>1</v>
      </c>
      <c r="Q22" s="171" t="str">
        <f>VLOOKUP(P22,$Y$23:$Z$26,2)</f>
        <v>BRONS</v>
      </c>
      <c r="R22" s="168">
        <f>V26</f>
        <v>1</v>
      </c>
      <c r="S22" s="169"/>
      <c r="T22" s="62"/>
      <c r="U22" s="6" t="s">
        <v>59</v>
      </c>
      <c r="V22" s="7"/>
      <c r="W22" s="8"/>
      <c r="Y22" s="81" t="s">
        <v>22</v>
      </c>
      <c r="Z22" s="82">
        <v>3</v>
      </c>
      <c r="AA22" s="83"/>
      <c r="AB22" s="84"/>
      <c r="AC22" s="61"/>
      <c r="AD22" s="61"/>
      <c r="AE22" s="85"/>
      <c r="AK22" s="80"/>
      <c r="AL22" s="39">
        <f t="shared" si="1"/>
        <v>0</v>
      </c>
      <c r="AM22" s="40" t="str">
        <f t="shared" si="2"/>
        <v>A1-7.1-DNSH 2</v>
      </c>
      <c r="AN22" s="103"/>
    </row>
    <row r="23" spans="3:40" x14ac:dyDescent="0.2">
      <c r="C23" s="188"/>
      <c r="D23" s="189"/>
      <c r="E23" s="163"/>
      <c r="F23" s="179"/>
      <c r="G23" s="145" t="s">
        <v>33</v>
      </c>
      <c r="H23" s="146" t="str">
        <f>IF(O22&gt;=3,"JA","NEJ")</f>
        <v>NEJ</v>
      </c>
      <c r="I23" s="178"/>
      <c r="J23" s="178"/>
      <c r="K23" s="178"/>
      <c r="L23" s="162"/>
      <c r="M23" s="120"/>
      <c r="O23" s="191" t="e">
        <f t="shared" si="4"/>
        <v>#N/A</v>
      </c>
      <c r="P23" s="181"/>
      <c r="Q23" s="172"/>
      <c r="R23" s="169"/>
      <c r="S23" s="169"/>
      <c r="T23" s="59"/>
      <c r="U23" s="19" t="s">
        <v>17</v>
      </c>
      <c r="V23" s="20">
        <f>MIN(P22:P24)</f>
        <v>1</v>
      </c>
      <c r="W23" s="21"/>
      <c r="X23" s="5"/>
      <c r="Y23" s="63">
        <v>0</v>
      </c>
      <c r="Z23" s="86" t="s">
        <v>60</v>
      </c>
      <c r="AB23" s="1" t="s">
        <v>61</v>
      </c>
      <c r="AE23" s="85"/>
      <c r="AK23" s="80"/>
      <c r="AL23" s="39">
        <f t="shared" si="1"/>
        <v>0</v>
      </c>
      <c r="AM23" s="40" t="str">
        <f t="shared" si="2"/>
        <v>A2-7.1-SC 2</v>
      </c>
      <c r="AN23" s="103"/>
    </row>
    <row r="24" spans="3:40" ht="16.5" thickBot="1" x14ac:dyDescent="0.3">
      <c r="C24" s="188"/>
      <c r="D24" s="137">
        <v>11</v>
      </c>
      <c r="E24" s="138" t="s">
        <v>62</v>
      </c>
      <c r="F24" s="139" t="s">
        <v>51</v>
      </c>
      <c r="G24" s="145" t="s">
        <v>34</v>
      </c>
      <c r="H24" s="146" t="str">
        <f>IF(O24&gt;=3,"JA","NEJ")</f>
        <v>NEJ</v>
      </c>
      <c r="I24" s="140" t="str">
        <f>Q24</f>
        <v>BRONS</v>
      </c>
      <c r="J24" s="178"/>
      <c r="K24" s="178"/>
      <c r="L24" s="162"/>
      <c r="M24" s="120"/>
      <c r="O24" s="87">
        <f t="shared" si="4"/>
        <v>1</v>
      </c>
      <c r="P24" s="88">
        <f>O24</f>
        <v>1</v>
      </c>
      <c r="Q24" s="46" t="str">
        <f>VLOOKUP(P24,$Y$23:$Z$26,2)</f>
        <v>BRONS</v>
      </c>
      <c r="R24" s="169"/>
      <c r="S24" s="169"/>
      <c r="T24" s="89"/>
      <c r="U24" s="19" t="s">
        <v>23</v>
      </c>
      <c r="V24" s="20">
        <f>COUNTIF(P22:P24,"&gt;"&amp;V23)</f>
        <v>0</v>
      </c>
      <c r="W24" s="21"/>
      <c r="X24" s="5"/>
      <c r="Y24" s="90">
        <v>1</v>
      </c>
      <c r="Z24" s="91" t="s">
        <v>51</v>
      </c>
      <c r="AB24" s="1" t="s">
        <v>63</v>
      </c>
      <c r="AE24" s="3"/>
      <c r="AF24" s="1"/>
      <c r="AG24" s="1"/>
      <c r="AH24" s="1"/>
      <c r="AI24" s="1"/>
      <c r="AJ24" s="1"/>
      <c r="AK24" s="1"/>
      <c r="AL24" s="39">
        <f t="shared" si="1"/>
        <v>0</v>
      </c>
      <c r="AM24" s="40" t="str">
        <f t="shared" si="2"/>
        <v>A1-7.1-DNSH 6</v>
      </c>
      <c r="AN24" s="103"/>
    </row>
    <row r="25" spans="3:40" ht="16.5" thickBot="1" x14ac:dyDescent="0.3">
      <c r="C25" s="188" t="s">
        <v>64</v>
      </c>
      <c r="D25" s="141">
        <v>12</v>
      </c>
      <c r="E25" s="143" t="s">
        <v>65</v>
      </c>
      <c r="F25" s="139" t="s">
        <v>51</v>
      </c>
      <c r="G25" s="145" t="s">
        <v>37</v>
      </c>
      <c r="H25" s="146" t="str">
        <f>IF(O25&gt;=2,"JA","NEJ")</f>
        <v>NEJ</v>
      </c>
      <c r="I25" s="178" t="str">
        <f>Q25</f>
        <v>BRONS</v>
      </c>
      <c r="J25" s="178" t="str">
        <f>W32</f>
        <v>BRONS</v>
      </c>
      <c r="K25" s="178"/>
      <c r="L25" s="162"/>
      <c r="M25" s="120"/>
      <c r="O25" s="92">
        <f t="shared" si="4"/>
        <v>1</v>
      </c>
      <c r="P25" s="184">
        <f>MIN(O25:O27)</f>
        <v>1</v>
      </c>
      <c r="Q25" s="171" t="str">
        <f>VLOOKUP(P25,$Y$23:$Z$26,2)</f>
        <v>BRONS</v>
      </c>
      <c r="R25" s="168">
        <f>V32</f>
        <v>1</v>
      </c>
      <c r="S25" s="169"/>
      <c r="T25" s="62"/>
      <c r="U25" s="19" t="s">
        <v>66</v>
      </c>
      <c r="V25" s="20">
        <f>IF(V24&gt;=QUOTIENT(COUNT(P22:P24),2),1,0)</f>
        <v>0</v>
      </c>
      <c r="W25" s="21"/>
      <c r="X25" s="5"/>
      <c r="Y25" s="90">
        <v>2</v>
      </c>
      <c r="Z25" s="91" t="s">
        <v>56</v>
      </c>
      <c r="AE25" s="3"/>
      <c r="AF25" s="1"/>
      <c r="AG25" s="3"/>
      <c r="AH25" s="3"/>
      <c r="AI25" s="93"/>
      <c r="AJ25" s="1"/>
      <c r="AK25" s="1"/>
      <c r="AL25" s="39">
        <f t="shared" si="1"/>
        <v>0</v>
      </c>
      <c r="AM25" s="40" t="str">
        <f t="shared" si="2"/>
        <v>A1-7.1-DNSH 4</v>
      </c>
      <c r="AN25" s="103"/>
    </row>
    <row r="26" spans="3:40" ht="16.5" thickBot="1" x14ac:dyDescent="0.3">
      <c r="C26" s="188"/>
      <c r="D26" s="137">
        <v>13</v>
      </c>
      <c r="E26" s="138" t="s">
        <v>67</v>
      </c>
      <c r="F26" s="139" t="s">
        <v>51</v>
      </c>
      <c r="G26" s="145"/>
      <c r="H26" s="146"/>
      <c r="I26" s="178"/>
      <c r="J26" s="178"/>
      <c r="K26" s="178"/>
      <c r="L26" s="162"/>
      <c r="M26" s="120"/>
      <c r="O26" s="57">
        <f t="shared" si="4"/>
        <v>1</v>
      </c>
      <c r="P26" s="187"/>
      <c r="Q26" s="177"/>
      <c r="R26" s="169"/>
      <c r="S26" s="169"/>
      <c r="T26" s="94"/>
      <c r="U26" s="41" t="s">
        <v>31</v>
      </c>
      <c r="V26" s="42">
        <f>V23+V25</f>
        <v>1</v>
      </c>
      <c r="W26" s="43" t="str">
        <f>VLOOKUP(V26,$Y$23:$Z$26,2)</f>
        <v>BRONS</v>
      </c>
      <c r="X26" s="5"/>
      <c r="Y26" s="95">
        <v>3</v>
      </c>
      <c r="Z26" s="96" t="s">
        <v>22</v>
      </c>
      <c r="AA26" s="61"/>
      <c r="AB26" s="97"/>
      <c r="AC26" s="61"/>
      <c r="AD26" s="61"/>
      <c r="AE26" s="3"/>
      <c r="AF26" s="1"/>
      <c r="AG26" s="3"/>
      <c r="AH26" s="3"/>
      <c r="AI26" s="93"/>
      <c r="AJ26" s="1"/>
      <c r="AK26" s="1"/>
      <c r="AL26" s="39" t="str">
        <f t="shared" si="1"/>
        <v/>
      </c>
      <c r="AM26" s="40">
        <f t="shared" si="2"/>
        <v>0</v>
      </c>
      <c r="AN26" s="103"/>
    </row>
    <row r="27" spans="3:40" ht="15.75" thickBot="1" x14ac:dyDescent="0.25">
      <c r="C27" s="188"/>
      <c r="D27" s="141">
        <v>14</v>
      </c>
      <c r="E27" s="142" t="s">
        <v>68</v>
      </c>
      <c r="F27" s="139" t="s">
        <v>51</v>
      </c>
      <c r="G27" s="145" t="s">
        <v>37</v>
      </c>
      <c r="H27" s="146" t="str">
        <f>IF(O27&gt;=3,"JA","NEJ")</f>
        <v>NEJ</v>
      </c>
      <c r="I27" s="178"/>
      <c r="J27" s="178"/>
      <c r="K27" s="178"/>
      <c r="L27" s="162"/>
      <c r="M27" s="120"/>
      <c r="O27" s="57">
        <f t="shared" si="4"/>
        <v>1</v>
      </c>
      <c r="P27" s="176"/>
      <c r="Q27" s="172"/>
      <c r="R27" s="169"/>
      <c r="S27" s="169"/>
      <c r="X27" s="5"/>
      <c r="Y27" s="93"/>
      <c r="Z27" s="5"/>
      <c r="AA27" s="5"/>
      <c r="AB27" s="93"/>
      <c r="AE27" s="3"/>
      <c r="AK27" s="3"/>
      <c r="AL27" s="39">
        <f t="shared" si="1"/>
        <v>0</v>
      </c>
      <c r="AM27" s="40" t="str">
        <f t="shared" si="2"/>
        <v>A1-7.1-DNSH 4</v>
      </c>
      <c r="AN27" s="103"/>
    </row>
    <row r="28" spans="3:40" ht="16.5" thickBot="1" x14ac:dyDescent="0.3">
      <c r="C28" s="188"/>
      <c r="D28" s="137">
        <v>15</v>
      </c>
      <c r="E28" s="138" t="s">
        <v>69</v>
      </c>
      <c r="F28" s="139" t="s">
        <v>51</v>
      </c>
      <c r="G28" s="145"/>
      <c r="H28" s="146"/>
      <c r="I28" s="140" t="str">
        <f>Q28</f>
        <v>BRONS</v>
      </c>
      <c r="J28" s="178"/>
      <c r="K28" s="178"/>
      <c r="L28" s="162"/>
      <c r="M28" s="120"/>
      <c r="O28" s="44">
        <f t="shared" si="4"/>
        <v>1</v>
      </c>
      <c r="P28" s="45">
        <f t="shared" ref="P28" si="5">O28</f>
        <v>1</v>
      </c>
      <c r="Q28" s="46" t="str">
        <f>VLOOKUP(P28,$Y$23:$Z$26,2)</f>
        <v>BRONS</v>
      </c>
      <c r="R28" s="170"/>
      <c r="S28" s="170"/>
      <c r="U28" s="6" t="s">
        <v>70</v>
      </c>
      <c r="V28" s="7"/>
      <c r="W28" s="8"/>
      <c r="AB28" s="93"/>
      <c r="AE28" s="98"/>
      <c r="AK28" s="3"/>
      <c r="AL28" s="99" t="str">
        <f t="shared" si="1"/>
        <v/>
      </c>
      <c r="AM28" s="40">
        <f t="shared" si="2"/>
        <v>0</v>
      </c>
      <c r="AN28" s="103"/>
    </row>
    <row r="29" spans="3:40" ht="30" customHeight="1" thickBot="1" x14ac:dyDescent="0.3">
      <c r="C29" s="103"/>
      <c r="D29" s="103"/>
      <c r="E29" s="103"/>
      <c r="F29" s="198" t="s">
        <v>71</v>
      </c>
      <c r="G29" s="198"/>
      <c r="H29" s="147"/>
      <c r="I29" s="103"/>
      <c r="J29" s="103"/>
      <c r="K29" s="103"/>
      <c r="L29" s="103"/>
      <c r="M29" s="103"/>
      <c r="N29" s="136"/>
      <c r="O29" s="103"/>
      <c r="U29" s="19" t="s">
        <v>17</v>
      </c>
      <c r="V29" s="20">
        <f>MIN(P25:P28)</f>
        <v>1</v>
      </c>
      <c r="W29" s="21"/>
      <c r="X29" s="9"/>
      <c r="AB29" s="93"/>
      <c r="AE29" s="3"/>
      <c r="AH29" s="3"/>
      <c r="AI29" s="3"/>
      <c r="AJ29" s="100"/>
      <c r="AK29" s="100"/>
      <c r="AL29" s="3" t="str">
        <f t="shared" si="1"/>
        <v/>
      </c>
      <c r="AM29" s="40">
        <f t="shared" si="2"/>
        <v>0</v>
      </c>
      <c r="AN29" s="103"/>
    </row>
    <row r="30" spans="3:40" ht="18" x14ac:dyDescent="0.25">
      <c r="C30" s="103"/>
      <c r="D30" s="103"/>
      <c r="E30" s="103"/>
      <c r="F30" s="149" t="s">
        <v>53</v>
      </c>
      <c r="G30" s="145" t="s">
        <v>25</v>
      </c>
      <c r="H30" s="148" t="str">
        <f>IF(F30=$AB$19,"JA","NEJ")</f>
        <v>NEJ</v>
      </c>
      <c r="I30" s="103"/>
      <c r="J30" s="103"/>
      <c r="K30" s="103"/>
      <c r="L30" s="103"/>
      <c r="M30" s="103"/>
      <c r="N30" s="136"/>
      <c r="O30" s="103"/>
      <c r="P30" s="103"/>
      <c r="Q30" s="103"/>
      <c r="U30" s="19" t="s">
        <v>23</v>
      </c>
      <c r="V30" s="20">
        <f>COUNTIF(P25:P28,"&gt;"&amp;V29)</f>
        <v>0</v>
      </c>
      <c r="W30" s="21"/>
      <c r="X30" s="101"/>
      <c r="Y30" s="5"/>
      <c r="Z30" s="5"/>
      <c r="AA30" s="5"/>
      <c r="AB30" s="93"/>
      <c r="AE30" s="3"/>
      <c r="AH30" s="3"/>
      <c r="AI30" s="3"/>
      <c r="AJ30" s="100"/>
      <c r="AK30" s="100"/>
      <c r="AL30" s="34">
        <f t="shared" si="1"/>
        <v>0</v>
      </c>
      <c r="AM30" s="40" t="str">
        <f t="shared" si="2"/>
        <v>A2-7.1-DNSH 1</v>
      </c>
      <c r="AN30" s="103"/>
    </row>
    <row r="31" spans="3:40" ht="18.75" thickBot="1" x14ac:dyDescent="0.3">
      <c r="C31" s="103"/>
      <c r="D31" s="103"/>
      <c r="E31" s="103"/>
      <c r="F31" s="149" t="s">
        <v>53</v>
      </c>
      <c r="G31" s="145" t="s">
        <v>43</v>
      </c>
      <c r="H31" s="148" t="str">
        <f t="shared" ref="H31:H35" si="6">IF(F31=$AB$19,"JA","NEJ")</f>
        <v>NEJ</v>
      </c>
      <c r="I31" s="103"/>
      <c r="J31" s="103"/>
      <c r="K31" s="103"/>
      <c r="L31" s="103"/>
      <c r="M31" s="103"/>
      <c r="N31" s="136"/>
      <c r="O31" s="103"/>
      <c r="P31" s="103"/>
      <c r="Q31" s="103"/>
      <c r="U31" s="19" t="s">
        <v>66</v>
      </c>
      <c r="V31" s="20">
        <f>IF(V30&gt;=QUOTIENT(COUNT(P25:P28),2),1,0)</f>
        <v>0</v>
      </c>
      <c r="W31" s="21"/>
      <c r="X31" s="101"/>
      <c r="Y31" s="5"/>
      <c r="Z31" s="5"/>
      <c r="AA31" s="5"/>
      <c r="AB31" s="93"/>
      <c r="AE31" s="3"/>
      <c r="AH31" s="3"/>
      <c r="AI31" s="3"/>
      <c r="AJ31" s="100"/>
      <c r="AK31" s="100"/>
      <c r="AL31" s="39">
        <f t="shared" si="1"/>
        <v>0</v>
      </c>
      <c r="AM31" s="40" t="str">
        <f t="shared" si="2"/>
        <v>A1-7.1-DNSH 3</v>
      </c>
      <c r="AN31" s="103"/>
    </row>
    <row r="32" spans="3:40" ht="18.75" thickBot="1" x14ac:dyDescent="0.3">
      <c r="C32" s="103"/>
      <c r="D32" s="103"/>
      <c r="E32" s="103"/>
      <c r="F32" s="149" t="s">
        <v>53</v>
      </c>
      <c r="G32" s="145" t="s">
        <v>43</v>
      </c>
      <c r="H32" s="148" t="str">
        <f t="shared" si="6"/>
        <v>NEJ</v>
      </c>
      <c r="I32" s="103"/>
      <c r="J32" s="103"/>
      <c r="K32" s="103"/>
      <c r="L32" s="103"/>
      <c r="M32" s="103"/>
      <c r="N32" s="136"/>
      <c r="O32" s="103"/>
      <c r="P32" s="103"/>
      <c r="Q32" s="103"/>
      <c r="U32" s="41" t="s">
        <v>31</v>
      </c>
      <c r="V32" s="42">
        <f>V29+V31</f>
        <v>1</v>
      </c>
      <c r="W32" s="43" t="str">
        <f>VLOOKUP(V32,$Y$23:$Z$26,2)</f>
        <v>BRONS</v>
      </c>
      <c r="X32" s="101"/>
      <c r="Y32" s="101"/>
      <c r="Z32" s="5"/>
      <c r="AA32" s="5"/>
      <c r="AB32" s="93"/>
      <c r="AE32" s="3"/>
      <c r="AH32" s="3"/>
      <c r="AI32" s="3"/>
      <c r="AJ32" s="100"/>
      <c r="AK32" s="100"/>
      <c r="AL32" s="39">
        <f t="shared" si="1"/>
        <v>0</v>
      </c>
      <c r="AM32" s="40" t="str">
        <f t="shared" si="2"/>
        <v>A1-7.1-DNSH 3</v>
      </c>
      <c r="AN32" s="103"/>
    </row>
    <row r="33" spans="2:41" ht="15" x14ac:dyDescent="0.2">
      <c r="C33" s="103"/>
      <c r="D33" s="103"/>
      <c r="E33" s="103"/>
      <c r="F33" s="149" t="s">
        <v>53</v>
      </c>
      <c r="G33" s="145" t="s">
        <v>40</v>
      </c>
      <c r="H33" s="148" t="str">
        <f t="shared" si="6"/>
        <v>NEJ</v>
      </c>
      <c r="I33" s="103"/>
      <c r="J33" s="103"/>
      <c r="K33" s="124"/>
      <c r="L33" s="124"/>
      <c r="M33" s="124"/>
      <c r="N33" s="108"/>
      <c r="O33" s="108"/>
      <c r="P33" s="108"/>
      <c r="Q33" s="108"/>
      <c r="R33" s="103"/>
      <c r="S33" s="103"/>
      <c r="T33" s="103"/>
      <c r="U33" s="103"/>
      <c r="V33" s="103"/>
      <c r="X33" s="101"/>
      <c r="Y33" s="101"/>
      <c r="Z33" s="101"/>
      <c r="AA33" s="5"/>
      <c r="AB33" s="93"/>
      <c r="AE33" s="3"/>
      <c r="AH33" s="3"/>
      <c r="AI33" s="3"/>
      <c r="AJ33" s="100"/>
      <c r="AK33" s="100"/>
      <c r="AL33" s="39">
        <f t="shared" si="1"/>
        <v>0</v>
      </c>
      <c r="AM33" s="40" t="str">
        <f t="shared" si="2"/>
        <v>A1-7.1-DNSH 5</v>
      </c>
      <c r="AN33" s="103"/>
    </row>
    <row r="34" spans="2:41" ht="15" x14ac:dyDescent="0.2">
      <c r="C34" s="103"/>
      <c r="D34" s="104"/>
      <c r="E34" s="103"/>
      <c r="F34" s="149" t="s">
        <v>53</v>
      </c>
      <c r="G34" s="145" t="s">
        <v>40</v>
      </c>
      <c r="H34" s="148" t="str">
        <f t="shared" si="6"/>
        <v>NEJ</v>
      </c>
      <c r="I34" s="103"/>
      <c r="J34" s="103"/>
      <c r="K34" s="124"/>
      <c r="L34" s="124"/>
      <c r="M34" s="124"/>
      <c r="N34" s="108"/>
      <c r="O34" s="108"/>
      <c r="P34" s="108"/>
      <c r="Q34" s="103"/>
      <c r="R34" s="103"/>
      <c r="S34" s="103"/>
      <c r="T34" s="103"/>
      <c r="U34" s="103"/>
      <c r="V34" s="103"/>
      <c r="X34" s="9"/>
      <c r="Y34" s="93"/>
      <c r="Z34" s="93"/>
      <c r="AA34" s="93"/>
      <c r="AB34" s="93"/>
      <c r="AE34" s="3"/>
      <c r="AF34" s="3"/>
      <c r="AG34" s="3"/>
      <c r="AH34" s="3"/>
      <c r="AI34" s="3"/>
      <c r="AJ34" s="100"/>
      <c r="AK34" s="100"/>
      <c r="AL34" s="39">
        <f t="shared" si="1"/>
        <v>0</v>
      </c>
      <c r="AM34" s="40" t="str">
        <f t="shared" si="2"/>
        <v>A1-7.1-DNSH 5</v>
      </c>
      <c r="AN34" s="103"/>
    </row>
    <row r="35" spans="2:41" ht="15" thickBot="1" x14ac:dyDescent="0.25">
      <c r="C35" s="103"/>
      <c r="D35" s="104"/>
      <c r="E35" s="103"/>
      <c r="F35" s="149" t="s">
        <v>53</v>
      </c>
      <c r="G35" s="145" t="s">
        <v>34</v>
      </c>
      <c r="H35" s="148" t="str">
        <f t="shared" si="6"/>
        <v>NEJ</v>
      </c>
      <c r="I35" s="103"/>
      <c r="J35" s="103"/>
      <c r="K35" s="124"/>
      <c r="L35" s="124"/>
      <c r="M35" s="124"/>
      <c r="N35" s="108"/>
      <c r="O35" s="108"/>
      <c r="P35" s="108"/>
      <c r="Q35" s="108"/>
      <c r="R35" s="108"/>
      <c r="S35" s="108"/>
      <c r="T35" s="108"/>
      <c r="U35" s="108"/>
      <c r="V35" s="108"/>
      <c r="W35"/>
      <c r="X35"/>
      <c r="Y35"/>
      <c r="Z35"/>
      <c r="AA35"/>
      <c r="AB35"/>
      <c r="AC35"/>
      <c r="AD35"/>
      <c r="AE35"/>
      <c r="AF35"/>
      <c r="AG35"/>
      <c r="AH35" s="3"/>
      <c r="AI35" s="3"/>
      <c r="AJ35" s="100"/>
      <c r="AK35" s="100"/>
      <c r="AL35" s="99">
        <f t="shared" si="1"/>
        <v>0</v>
      </c>
      <c r="AM35" s="102" t="str">
        <f t="shared" si="2"/>
        <v>A1-7.1-DNSH 6</v>
      </c>
      <c r="AN35" s="103"/>
    </row>
    <row r="36" spans="2:41" s="108" customFormat="1" ht="15" x14ac:dyDescent="0.2">
      <c r="B36" s="124"/>
      <c r="C36" s="124"/>
      <c r="D36" s="124"/>
      <c r="E36" s="124"/>
      <c r="F36" s="124"/>
      <c r="G36" s="124"/>
      <c r="H36" s="117"/>
      <c r="I36" s="103"/>
      <c r="J36" s="103"/>
      <c r="K36" s="124"/>
      <c r="L36" s="124"/>
      <c r="M36" s="124"/>
      <c r="W36"/>
      <c r="X36"/>
      <c r="Y36"/>
      <c r="Z36"/>
      <c r="AA36"/>
      <c r="AB36"/>
      <c r="AC36"/>
      <c r="AD36"/>
      <c r="AE36"/>
      <c r="AF36"/>
      <c r="AG36"/>
      <c r="AH36" s="103"/>
      <c r="AI36" s="103"/>
      <c r="AJ36" s="111"/>
      <c r="AK36" s="111"/>
      <c r="AL36" s="103"/>
      <c r="AM36" s="103"/>
      <c r="AN36" s="103"/>
      <c r="AO36" s="103"/>
    </row>
    <row r="37" spans="2:41" s="108" customFormat="1" ht="24.95" customHeight="1" x14ac:dyDescent="0.2">
      <c r="B37" s="124"/>
      <c r="C37" s="103"/>
      <c r="D37" s="104"/>
      <c r="E37" s="103"/>
      <c r="F37" s="103"/>
      <c r="G37" s="103"/>
      <c r="H37" s="105"/>
      <c r="I37" s="103"/>
      <c r="J37" s="103"/>
      <c r="K37" s="124"/>
      <c r="L37" s="124"/>
      <c r="M37" s="124"/>
      <c r="AH37" s="103"/>
      <c r="AI37" s="103"/>
      <c r="AJ37" s="111"/>
      <c r="AK37" s="111"/>
      <c r="AL37" s="103"/>
      <c r="AM37" s="103"/>
      <c r="AN37" s="103"/>
      <c r="AO37" s="103"/>
    </row>
    <row r="38" spans="2:41" s="108" customFormat="1" ht="15.75" x14ac:dyDescent="0.2">
      <c r="B38" s="124"/>
      <c r="C38" s="116"/>
      <c r="D38" s="116"/>
      <c r="E38" s="116"/>
      <c r="F38" s="116"/>
      <c r="G38" s="116"/>
      <c r="H38" s="105"/>
      <c r="I38" s="103"/>
      <c r="J38" s="103"/>
      <c r="K38" s="124"/>
      <c r="L38" s="124"/>
      <c r="M38" s="124"/>
      <c r="W38" s="103"/>
      <c r="X38" s="103"/>
      <c r="Y38" s="115"/>
      <c r="Z38" s="115"/>
      <c r="AA38" s="112"/>
      <c r="AB38" s="115"/>
      <c r="AC38" s="115"/>
      <c r="AD38" s="103"/>
      <c r="AE38" s="103"/>
      <c r="AF38" s="103"/>
      <c r="AG38" s="103"/>
      <c r="AH38" s="103"/>
      <c r="AI38" s="103"/>
      <c r="AJ38" s="111"/>
      <c r="AK38" s="111"/>
      <c r="AL38" s="103"/>
      <c r="AM38" s="103"/>
      <c r="AN38" s="103"/>
      <c r="AO38" s="103"/>
    </row>
    <row r="39" spans="2:41" s="108" customFormat="1" x14ac:dyDescent="0.2">
      <c r="B39" s="124"/>
      <c r="C39" s="103"/>
      <c r="D39" s="104"/>
      <c r="E39" s="103"/>
      <c r="F39" s="103"/>
      <c r="G39" s="103"/>
      <c r="H39" s="105"/>
      <c r="I39" s="103"/>
      <c r="J39" s="124"/>
      <c r="K39" s="124"/>
      <c r="L39" s="124"/>
      <c r="M39" s="124"/>
      <c r="O39" s="103"/>
      <c r="W39" s="103"/>
      <c r="X39" s="115"/>
      <c r="Y39" s="115"/>
      <c r="Z39" s="115"/>
      <c r="AA39" s="112"/>
      <c r="AB39" s="115"/>
      <c r="AC39" s="115"/>
      <c r="AD39" s="103"/>
      <c r="AE39" s="103"/>
      <c r="AF39" s="103"/>
      <c r="AG39" s="103"/>
      <c r="AH39" s="103"/>
      <c r="AI39" s="103"/>
      <c r="AJ39" s="111"/>
      <c r="AK39" s="111"/>
      <c r="AL39" s="103"/>
      <c r="AM39" s="114"/>
      <c r="AN39" s="114"/>
      <c r="AO39" s="103"/>
    </row>
    <row r="40" spans="2:41" s="108" customFormat="1" ht="15.75" customHeight="1" x14ac:dyDescent="0.2">
      <c r="B40" s="124"/>
      <c r="C40" s="103"/>
      <c r="I40" s="103"/>
      <c r="J40" s="103"/>
      <c r="K40" s="124"/>
      <c r="L40" s="124"/>
      <c r="M40" s="124"/>
      <c r="O40" s="103"/>
      <c r="W40" s="103"/>
      <c r="X40" s="115"/>
      <c r="Y40" s="113"/>
      <c r="Z40" s="113"/>
      <c r="AA40" s="113"/>
      <c r="AB40" s="103"/>
      <c r="AC40" s="103"/>
      <c r="AD40" s="103"/>
      <c r="AE40" s="103"/>
      <c r="AF40" s="103"/>
      <c r="AG40" s="103"/>
      <c r="AH40" s="103"/>
      <c r="AI40" s="103"/>
      <c r="AJ40" s="111"/>
      <c r="AK40" s="111"/>
      <c r="AL40" s="103"/>
      <c r="AM40" s="114"/>
      <c r="AN40" s="114"/>
      <c r="AO40" s="103"/>
    </row>
    <row r="41" spans="2:41" s="108" customFormat="1" ht="15" x14ac:dyDescent="0.2">
      <c r="B41" s="124"/>
      <c r="C41" s="103"/>
      <c r="D41" s="104"/>
      <c r="E41" s="103"/>
      <c r="F41" s="103"/>
      <c r="G41" s="103"/>
      <c r="H41" s="105"/>
      <c r="I41" s="103"/>
      <c r="J41" s="103"/>
      <c r="K41" s="124"/>
      <c r="L41" s="124"/>
      <c r="M41" s="124"/>
      <c r="O41" s="103"/>
      <c r="W41" s="103"/>
      <c r="X41" s="11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14"/>
      <c r="AK41" s="114"/>
      <c r="AL41" s="103"/>
      <c r="AM41" s="114"/>
      <c r="AN41" s="114"/>
      <c r="AO41" s="103"/>
    </row>
    <row r="42" spans="2:41" s="108" customFormat="1" x14ac:dyDescent="0.2">
      <c r="B42" s="124"/>
      <c r="C42" s="103"/>
      <c r="D42" s="104"/>
      <c r="E42" s="103"/>
      <c r="F42" s="103"/>
      <c r="G42" s="103"/>
      <c r="H42" s="118"/>
      <c r="I42" s="103"/>
      <c r="J42" s="103"/>
      <c r="K42" s="124"/>
      <c r="L42" s="124"/>
      <c r="M42" s="124"/>
      <c r="O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14"/>
      <c r="AK42" s="114"/>
      <c r="AL42" s="103"/>
      <c r="AM42" s="114"/>
      <c r="AN42" s="114"/>
      <c r="AO42" s="103"/>
    </row>
    <row r="43" spans="2:41" s="108" customFormat="1" x14ac:dyDescent="0.2">
      <c r="B43" s="124"/>
      <c r="C43" s="103"/>
      <c r="D43" s="104"/>
      <c r="E43" s="103"/>
      <c r="F43" s="103"/>
      <c r="G43" s="104"/>
      <c r="H43" s="118"/>
      <c r="I43" s="103"/>
      <c r="J43" s="103"/>
      <c r="K43" s="124"/>
      <c r="L43" s="124"/>
      <c r="M43" s="124"/>
      <c r="O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14"/>
      <c r="AK43" s="114"/>
      <c r="AL43" s="103"/>
      <c r="AM43" s="114"/>
      <c r="AN43" s="114"/>
      <c r="AO43" s="103"/>
    </row>
    <row r="44" spans="2:41" s="108" customFormat="1" x14ac:dyDescent="0.2">
      <c r="B44" s="124"/>
      <c r="C44" s="103"/>
      <c r="D44" s="104"/>
      <c r="E44" s="103"/>
      <c r="F44" s="103"/>
      <c r="G44" s="103"/>
      <c r="H44" s="105"/>
      <c r="I44" s="103"/>
      <c r="J44" s="103"/>
      <c r="K44" s="124"/>
      <c r="L44" s="124"/>
      <c r="M44" s="124"/>
      <c r="O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14"/>
      <c r="AK44" s="114"/>
      <c r="AL44" s="103"/>
      <c r="AM44" s="114"/>
      <c r="AN44" s="114"/>
      <c r="AO44" s="103"/>
    </row>
    <row r="45" spans="2:41" s="108" customFormat="1" x14ac:dyDescent="0.2">
      <c r="B45" s="124"/>
      <c r="C45" s="103"/>
      <c r="D45" s="104"/>
      <c r="E45" s="103"/>
      <c r="F45" s="103"/>
      <c r="G45" s="103"/>
      <c r="H45" s="105"/>
      <c r="I45" s="103"/>
      <c r="J45" s="103"/>
      <c r="K45" s="124"/>
      <c r="L45" s="124"/>
      <c r="M45" s="124"/>
      <c r="O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14"/>
      <c r="AK45" s="114"/>
      <c r="AL45" s="103"/>
      <c r="AM45" s="114"/>
      <c r="AN45" s="114"/>
      <c r="AO45" s="103"/>
    </row>
    <row r="46" spans="2:41" s="108" customFormat="1" x14ac:dyDescent="0.2">
      <c r="B46" s="124"/>
      <c r="C46" s="103"/>
      <c r="D46" s="104"/>
      <c r="E46" s="103"/>
      <c r="F46" s="103"/>
      <c r="G46" s="103"/>
      <c r="H46" s="105"/>
      <c r="I46" s="103"/>
      <c r="J46" s="103"/>
      <c r="K46" s="124"/>
      <c r="L46" s="124"/>
      <c r="M46" s="124"/>
      <c r="O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14"/>
      <c r="AK46" s="114"/>
      <c r="AL46" s="103"/>
      <c r="AM46" s="114"/>
      <c r="AN46" s="114"/>
      <c r="AO46" s="103"/>
    </row>
    <row r="47" spans="2:41" s="108" customFormat="1" x14ac:dyDescent="0.2">
      <c r="B47" s="124"/>
      <c r="C47" s="103"/>
      <c r="D47" s="104"/>
      <c r="E47" s="103"/>
      <c r="F47" s="103"/>
      <c r="G47" s="103"/>
      <c r="H47" s="105"/>
      <c r="I47" s="103"/>
      <c r="J47" s="103"/>
      <c r="K47" s="124"/>
      <c r="L47" s="124"/>
      <c r="M47" s="124"/>
      <c r="O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14"/>
      <c r="AK47" s="114"/>
      <c r="AL47" s="103"/>
      <c r="AM47" s="114"/>
      <c r="AN47" s="114"/>
      <c r="AO47" s="103"/>
    </row>
    <row r="48" spans="2:41" s="108" customFormat="1" x14ac:dyDescent="0.2">
      <c r="B48" s="124"/>
      <c r="C48" s="103"/>
      <c r="D48" s="104"/>
      <c r="E48" s="103"/>
      <c r="F48" s="103"/>
      <c r="G48" s="103"/>
      <c r="H48" s="105"/>
      <c r="I48" s="103"/>
      <c r="J48" s="103"/>
      <c r="K48" s="124"/>
      <c r="L48" s="124"/>
      <c r="M48" s="124"/>
      <c r="O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14"/>
      <c r="AH48" s="114"/>
      <c r="AI48" s="114"/>
      <c r="AJ48" s="114"/>
      <c r="AK48" s="114"/>
      <c r="AL48" s="103"/>
      <c r="AM48" s="114"/>
      <c r="AN48" s="114"/>
      <c r="AO48" s="103"/>
    </row>
    <row r="49" spans="2:41" s="108" customFormat="1" x14ac:dyDescent="0.2">
      <c r="B49" s="124"/>
      <c r="C49" s="103"/>
      <c r="D49" s="104"/>
      <c r="E49" s="103"/>
      <c r="F49" s="103"/>
      <c r="G49" s="103"/>
      <c r="H49" s="105"/>
      <c r="I49" s="103"/>
      <c r="J49" s="103"/>
      <c r="K49" s="103"/>
      <c r="L49" s="103"/>
      <c r="M49" s="103"/>
      <c r="N49" s="103"/>
      <c r="O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14"/>
      <c r="AG49" s="114"/>
      <c r="AH49" s="114"/>
      <c r="AI49" s="114"/>
      <c r="AJ49" s="114"/>
      <c r="AK49" s="114"/>
      <c r="AL49" s="103"/>
      <c r="AM49" s="114"/>
      <c r="AN49" s="114"/>
      <c r="AO49" s="103"/>
    </row>
    <row r="50" spans="2:41" s="108" customFormat="1" x14ac:dyDescent="0.2">
      <c r="B50" s="124"/>
      <c r="C50" s="103"/>
      <c r="D50" s="104"/>
      <c r="E50" s="103"/>
      <c r="F50" s="103"/>
      <c r="G50" s="103"/>
      <c r="H50" s="105"/>
      <c r="I50" s="103"/>
      <c r="J50" s="103"/>
      <c r="K50" s="103"/>
      <c r="L50" s="103"/>
      <c r="M50" s="103"/>
      <c r="N50" s="103"/>
      <c r="O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14"/>
      <c r="AG50" s="114"/>
      <c r="AH50" s="114"/>
      <c r="AI50" s="114"/>
      <c r="AJ50" s="114"/>
      <c r="AK50" s="114"/>
      <c r="AL50" s="103"/>
      <c r="AM50" s="114"/>
      <c r="AN50" s="114"/>
      <c r="AO50" s="103"/>
    </row>
    <row r="51" spans="2:41" s="108" customFormat="1" x14ac:dyDescent="0.2">
      <c r="B51" s="124"/>
      <c r="C51" s="103"/>
      <c r="D51" s="104"/>
      <c r="E51" s="103"/>
      <c r="F51" s="103"/>
      <c r="G51" s="103"/>
      <c r="H51" s="105"/>
      <c r="I51" s="103"/>
      <c r="J51" s="103"/>
      <c r="K51" s="103"/>
      <c r="L51" s="103"/>
      <c r="M51" s="103"/>
      <c r="N51" s="103"/>
      <c r="O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14"/>
      <c r="AG51" s="114"/>
      <c r="AH51" s="114"/>
      <c r="AI51" s="114"/>
      <c r="AJ51" s="114"/>
      <c r="AK51" s="114"/>
      <c r="AL51" s="103"/>
      <c r="AM51" s="114"/>
      <c r="AN51" s="114"/>
      <c r="AO51" s="103"/>
    </row>
    <row r="52" spans="2:41" s="108" customFormat="1" x14ac:dyDescent="0.2">
      <c r="B52" s="124"/>
      <c r="C52" s="103"/>
      <c r="D52" s="104"/>
      <c r="E52" s="103"/>
      <c r="F52" s="103"/>
      <c r="G52" s="103"/>
      <c r="H52" s="105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14"/>
      <c r="AG52" s="114"/>
      <c r="AH52" s="114"/>
      <c r="AI52" s="114"/>
      <c r="AJ52" s="114"/>
      <c r="AK52" s="114"/>
      <c r="AL52" s="103"/>
      <c r="AM52" s="114"/>
      <c r="AN52" s="114"/>
      <c r="AO52" s="103"/>
    </row>
    <row r="53" spans="2:41" s="108" customFormat="1" x14ac:dyDescent="0.2">
      <c r="B53" s="124"/>
      <c r="C53" s="103"/>
      <c r="D53" s="104"/>
      <c r="E53" s="103"/>
      <c r="F53" s="103"/>
      <c r="G53" s="103"/>
      <c r="H53" s="105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14"/>
      <c r="AG53" s="114"/>
      <c r="AH53" s="114"/>
      <c r="AI53" s="114"/>
      <c r="AJ53" s="114"/>
      <c r="AK53" s="114"/>
      <c r="AL53" s="103"/>
      <c r="AM53" s="114"/>
      <c r="AN53" s="114"/>
      <c r="AO53" s="103"/>
    </row>
    <row r="54" spans="2:41" s="108" customFormat="1" x14ac:dyDescent="0.2">
      <c r="B54" s="124"/>
      <c r="C54" s="103"/>
      <c r="D54" s="104"/>
      <c r="E54" s="103"/>
      <c r="F54" s="103"/>
      <c r="G54" s="103"/>
      <c r="H54" s="105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14"/>
      <c r="AG54" s="114"/>
      <c r="AH54" s="114"/>
      <c r="AI54" s="114"/>
      <c r="AJ54" s="114"/>
      <c r="AK54" s="114"/>
      <c r="AL54" s="103"/>
      <c r="AM54" s="114"/>
      <c r="AN54" s="114"/>
      <c r="AO54" s="103"/>
    </row>
    <row r="55" spans="2:41" s="108" customFormat="1" x14ac:dyDescent="0.2">
      <c r="B55" s="124"/>
      <c r="C55" s="192"/>
      <c r="D55" s="192"/>
      <c r="E55" s="192"/>
      <c r="F55" s="192"/>
      <c r="G55" s="103"/>
      <c r="H55" s="105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14"/>
      <c r="AG55" s="114"/>
      <c r="AH55" s="114"/>
      <c r="AI55" s="114"/>
      <c r="AJ55" s="114"/>
      <c r="AK55" s="114"/>
      <c r="AL55" s="103"/>
      <c r="AM55" s="114"/>
      <c r="AN55" s="114"/>
      <c r="AO55" s="103"/>
    </row>
    <row r="56" spans="2:41" s="108" customFormat="1" x14ac:dyDescent="0.2">
      <c r="B56" s="124"/>
      <c r="C56" s="120"/>
      <c r="D56" s="121"/>
      <c r="E56" s="121"/>
      <c r="F56" s="121"/>
      <c r="G56" s="103"/>
      <c r="H56" s="105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14"/>
      <c r="AG56" s="114"/>
      <c r="AH56" s="114"/>
      <c r="AI56" s="114"/>
      <c r="AJ56" s="114"/>
      <c r="AK56" s="114"/>
      <c r="AL56" s="103"/>
      <c r="AM56" s="114"/>
      <c r="AN56" s="114"/>
      <c r="AO56" s="103"/>
    </row>
    <row r="57" spans="2:41" s="108" customFormat="1" x14ac:dyDescent="0.2">
      <c r="B57" s="124"/>
      <c r="C57" s="120"/>
      <c r="D57" s="121"/>
      <c r="E57" s="121"/>
      <c r="F57" s="121"/>
      <c r="G57" s="103"/>
      <c r="H57" s="105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14"/>
      <c r="AG57" s="114"/>
      <c r="AH57" s="114"/>
      <c r="AI57" s="114"/>
      <c r="AJ57" s="114"/>
      <c r="AK57" s="114"/>
      <c r="AL57" s="103"/>
      <c r="AM57" s="114"/>
      <c r="AN57" s="114"/>
      <c r="AO57" s="103"/>
    </row>
    <row r="58" spans="2:41" s="108" customFormat="1" x14ac:dyDescent="0.2">
      <c r="B58" s="124"/>
      <c r="C58" s="103"/>
      <c r="D58" s="119"/>
      <c r="E58" s="119"/>
      <c r="F58" s="119"/>
      <c r="G58" s="119"/>
      <c r="H58" s="122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14"/>
      <c r="AG58" s="114"/>
      <c r="AH58" s="114"/>
      <c r="AI58" s="114"/>
      <c r="AJ58" s="114"/>
      <c r="AK58" s="114"/>
      <c r="AL58" s="103"/>
      <c r="AM58" s="114"/>
      <c r="AN58" s="114"/>
      <c r="AO58" s="103"/>
    </row>
    <row r="59" spans="2:41" s="108" customFormat="1" x14ac:dyDescent="0.2">
      <c r="B59" s="124"/>
      <c r="C59" s="120"/>
      <c r="D59" s="121"/>
      <c r="E59" s="121"/>
      <c r="F59" s="121"/>
      <c r="G59" s="121"/>
      <c r="H59" s="122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14"/>
      <c r="AG59" s="114"/>
      <c r="AH59" s="114"/>
      <c r="AI59" s="114"/>
      <c r="AJ59" s="114"/>
      <c r="AK59" s="114"/>
      <c r="AL59" s="103"/>
      <c r="AM59" s="114"/>
      <c r="AN59" s="114"/>
      <c r="AO59" s="103"/>
    </row>
    <row r="60" spans="2:41" s="108" customFormat="1" x14ac:dyDescent="0.2">
      <c r="B60" s="124"/>
      <c r="C60" s="103"/>
      <c r="D60" s="103"/>
      <c r="E60" s="103"/>
      <c r="F60" s="103"/>
      <c r="G60" s="103"/>
      <c r="H60" s="12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14"/>
      <c r="AG60" s="114"/>
      <c r="AH60" s="114"/>
      <c r="AI60" s="114"/>
      <c r="AJ60" s="114"/>
      <c r="AK60" s="114"/>
      <c r="AL60" s="103"/>
      <c r="AM60" s="114"/>
      <c r="AN60" s="114"/>
      <c r="AO60" s="103"/>
    </row>
    <row r="61" spans="2:41" s="108" customFormat="1" x14ac:dyDescent="0.2">
      <c r="B61" s="124"/>
      <c r="C61" s="103"/>
      <c r="D61" s="103"/>
      <c r="E61" s="103"/>
      <c r="F61" s="103"/>
      <c r="G61" s="103"/>
      <c r="H61" s="105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14"/>
      <c r="AG61" s="114"/>
      <c r="AH61" s="114"/>
      <c r="AI61" s="114"/>
      <c r="AJ61" s="114"/>
      <c r="AK61" s="114"/>
      <c r="AL61" s="103"/>
      <c r="AM61" s="114"/>
      <c r="AN61" s="114"/>
      <c r="AO61" s="103"/>
    </row>
    <row r="62" spans="2:41" s="108" customFormat="1" x14ac:dyDescent="0.2">
      <c r="B62" s="124"/>
      <c r="C62" s="103"/>
      <c r="D62" s="103"/>
      <c r="E62" s="103"/>
      <c r="F62" s="103"/>
      <c r="G62" s="103"/>
      <c r="H62" s="105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14"/>
      <c r="AG62" s="114"/>
      <c r="AH62" s="114"/>
      <c r="AI62" s="114"/>
      <c r="AJ62" s="114"/>
      <c r="AK62" s="114"/>
      <c r="AL62" s="103"/>
      <c r="AM62" s="114"/>
      <c r="AN62" s="114"/>
      <c r="AO62" s="103"/>
    </row>
    <row r="63" spans="2:41" s="108" customFormat="1" x14ac:dyDescent="0.2">
      <c r="B63" s="124"/>
      <c r="C63" s="103"/>
      <c r="D63" s="103"/>
      <c r="E63" s="103"/>
      <c r="F63" s="103"/>
      <c r="G63" s="103"/>
      <c r="H63" s="105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14"/>
      <c r="AG63" s="114"/>
      <c r="AH63" s="114"/>
      <c r="AI63" s="114"/>
      <c r="AJ63" s="114"/>
      <c r="AK63" s="114"/>
      <c r="AL63" s="103"/>
      <c r="AM63" s="114"/>
      <c r="AN63" s="114"/>
      <c r="AO63" s="103"/>
    </row>
    <row r="64" spans="2:41" s="108" customFormat="1" x14ac:dyDescent="0.2">
      <c r="B64" s="124"/>
      <c r="C64" s="103"/>
      <c r="D64" s="103"/>
      <c r="E64" s="103"/>
      <c r="F64" s="103"/>
      <c r="G64" s="103"/>
      <c r="H64" s="105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14"/>
      <c r="AG64" s="114"/>
      <c r="AH64" s="114"/>
      <c r="AI64" s="114"/>
      <c r="AJ64" s="114"/>
      <c r="AK64" s="114"/>
      <c r="AL64" s="103"/>
      <c r="AM64" s="114"/>
      <c r="AN64" s="114"/>
      <c r="AO64" s="103"/>
    </row>
    <row r="65" spans="2:41" s="108" customFormat="1" x14ac:dyDescent="0.2">
      <c r="B65" s="124"/>
      <c r="C65" s="103"/>
      <c r="D65" s="104"/>
      <c r="E65" s="103"/>
      <c r="F65" s="103"/>
      <c r="G65" s="103"/>
      <c r="H65" s="105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14"/>
      <c r="AG65" s="114"/>
      <c r="AH65" s="114"/>
      <c r="AI65" s="114"/>
      <c r="AJ65" s="114"/>
      <c r="AK65" s="114"/>
      <c r="AL65" s="103"/>
      <c r="AM65" s="114"/>
      <c r="AN65" s="114"/>
      <c r="AO65" s="103"/>
    </row>
    <row r="66" spans="2:41" s="108" customFormat="1" x14ac:dyDescent="0.2">
      <c r="B66" s="124"/>
      <c r="C66" s="103"/>
      <c r="D66" s="104"/>
      <c r="E66" s="103"/>
      <c r="F66" s="103"/>
      <c r="G66" s="103"/>
      <c r="H66" s="105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14"/>
      <c r="AG66" s="114"/>
      <c r="AH66" s="114"/>
      <c r="AI66" s="114"/>
      <c r="AJ66" s="114"/>
      <c r="AK66" s="114"/>
      <c r="AL66" s="103"/>
      <c r="AM66" s="114"/>
      <c r="AN66" s="114"/>
      <c r="AO66" s="103"/>
    </row>
    <row r="67" spans="2:41" s="108" customFormat="1" x14ac:dyDescent="0.2">
      <c r="B67" s="124"/>
      <c r="C67" s="103"/>
      <c r="D67" s="104"/>
      <c r="E67" s="103"/>
      <c r="F67" s="103"/>
      <c r="G67" s="103"/>
      <c r="H67" s="105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14"/>
      <c r="AG67" s="114"/>
      <c r="AH67" s="114"/>
      <c r="AI67" s="114"/>
      <c r="AJ67" s="114"/>
      <c r="AK67" s="114"/>
      <c r="AL67" s="103"/>
      <c r="AM67" s="114"/>
      <c r="AN67" s="114"/>
      <c r="AO67" s="103"/>
    </row>
  </sheetData>
  <sheetProtection algorithmName="SHA-512" hashValue="4U6ReEsRZKu0yPOF4uvpdEnt9vLDfdH8nLnIkPN7o1symqfATcS+ibllj1kJZuXu6pzNwDd7Ibr2qE6x6Gtqzg==" saltValue="w0lPT2O5jUGilBHKmuIE4w==" spinCount="100000" sheet="1" objects="1" scenarios="1"/>
  <mergeCells count="55">
    <mergeCell ref="C5:D5"/>
    <mergeCell ref="C55:F55"/>
    <mergeCell ref="D10:D11"/>
    <mergeCell ref="C10:C11"/>
    <mergeCell ref="C6:D6"/>
    <mergeCell ref="C8:D8"/>
    <mergeCell ref="C12:C16"/>
    <mergeCell ref="D14:D15"/>
    <mergeCell ref="E10:E11"/>
    <mergeCell ref="F29:G29"/>
    <mergeCell ref="C17:C21"/>
    <mergeCell ref="C7:D7"/>
    <mergeCell ref="R22:R24"/>
    <mergeCell ref="C25:C28"/>
    <mergeCell ref="I25:I27"/>
    <mergeCell ref="J25:J28"/>
    <mergeCell ref="P25:P27"/>
    <mergeCell ref="R25:R28"/>
    <mergeCell ref="Q25:Q27"/>
    <mergeCell ref="C22:C24"/>
    <mergeCell ref="D22:D23"/>
    <mergeCell ref="I22:I23"/>
    <mergeCell ref="J22:J24"/>
    <mergeCell ref="O22:O23"/>
    <mergeCell ref="P12:P13"/>
    <mergeCell ref="R12:R16"/>
    <mergeCell ref="I14:I15"/>
    <mergeCell ref="O14:O15"/>
    <mergeCell ref="I19:I20"/>
    <mergeCell ref="P19:P20"/>
    <mergeCell ref="AB16:AC16"/>
    <mergeCell ref="R17:R21"/>
    <mergeCell ref="Q12:Q13"/>
    <mergeCell ref="E14:E15"/>
    <mergeCell ref="F14:F15"/>
    <mergeCell ref="P14:P15"/>
    <mergeCell ref="Q14:Q15"/>
    <mergeCell ref="S12:S28"/>
    <mergeCell ref="J17:J21"/>
    <mergeCell ref="F22:F23"/>
    <mergeCell ref="P22:P23"/>
    <mergeCell ref="Q22:Q23"/>
    <mergeCell ref="Q19:Q20"/>
    <mergeCell ref="I12:I13"/>
    <mergeCell ref="J12:J16"/>
    <mergeCell ref="K12:K28"/>
    <mergeCell ref="K10:K11"/>
    <mergeCell ref="L10:L11"/>
    <mergeCell ref="L12:L28"/>
    <mergeCell ref="E22:E23"/>
    <mergeCell ref="F10:F11"/>
    <mergeCell ref="G10:G11"/>
    <mergeCell ref="H10:H11"/>
    <mergeCell ref="I10:I11"/>
    <mergeCell ref="J10:J11"/>
  </mergeCells>
  <conditionalFormatting sqref="F12:K28 Q12:Q28">
    <cfRule type="notContainsErrors" dxfId="20" priority="12">
      <formula>NOT(ISERROR(F12))</formula>
    </cfRule>
  </conditionalFormatting>
  <conditionalFormatting sqref="F12:K28 AA10:AA16 W11:W36 Q12:Q28 W38:W44">
    <cfRule type="cellIs" dxfId="19" priority="9" stopIfTrue="1" operator="equal">
      <formula>"GULD"</formula>
    </cfRule>
  </conditionalFormatting>
  <conditionalFormatting sqref="G12:G35">
    <cfRule type="expression" dxfId="18" priority="4" stopIfTrue="1">
      <formula>AL12=2</formula>
    </cfRule>
    <cfRule type="expression" dxfId="17" priority="6" stopIfTrue="1">
      <formula>AL12=1</formula>
    </cfRule>
    <cfRule type="expression" dxfId="16" priority="8" stopIfTrue="1">
      <formula>AL12=0</formula>
    </cfRule>
  </conditionalFormatting>
  <conditionalFormatting sqref="L12:M28 AB16">
    <cfRule type="cellIs" dxfId="15" priority="1" operator="equal">
      <formula>$AB$23</formula>
    </cfRule>
    <cfRule type="cellIs" dxfId="14" priority="2" operator="equal">
      <formula>$AB$24</formula>
    </cfRule>
  </conditionalFormatting>
  <conditionalFormatting sqref="AA10:AA16 W11:W36 F12:K28 Q12:Q28 W38:W44">
    <cfRule type="cellIs" dxfId="13" priority="10" stopIfTrue="1" operator="equal">
      <formula>"SILVER"</formula>
    </cfRule>
    <cfRule type="cellIs" dxfId="12" priority="11" stopIfTrue="1" operator="equal">
      <formula>"BRONS"</formula>
    </cfRule>
  </conditionalFormatting>
  <conditionalFormatting sqref="AL12:AL35">
    <cfRule type="expression" dxfId="11" priority="3" stopIfTrue="1">
      <formula>AL12=2</formula>
    </cfRule>
    <cfRule type="expression" dxfId="10" priority="5" stopIfTrue="1">
      <formula>AL12=1</formula>
    </cfRule>
    <cfRule type="expression" dxfId="9" priority="7" stopIfTrue="1">
      <formula>AL12=0</formula>
    </cfRule>
  </conditionalFormatting>
  <dataValidations count="2">
    <dataValidation type="list" allowBlank="1" showInputMessage="1" showErrorMessage="1" sqref="F12:F28" xr:uid="{93E3443F-28E1-414E-8A75-7233F5937252}">
      <formula1>$Y$20:$Y$22</formula1>
    </dataValidation>
    <dataValidation type="list" showErrorMessage="1" errorTitle="Fel inmatning" error="Endast klass A-D är giltiga!_x000a__x000a_Skriv med VERSALER" prompt="KLASSAD ej accepterad som indikatorbetyg i 2.1 vid nyproduktion. " sqref="F30:F35" xr:uid="{55DB6510-2B1E-460C-96EE-4457A8C8E35E}">
      <formula1>$AB$19:$AB$20</formula1>
    </dataValidation>
  </dataValidations>
  <pageMargins left="0.7" right="0.7" top="0.75" bottom="0.75" header="0.3" footer="0.3"/>
  <pageSetup paperSize="9" scale="45" orientation="landscape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5A17-4E89-4C8B-A2A5-2C662C7243C6}">
  <dimension ref="A1:BR68"/>
  <sheetViews>
    <sheetView zoomScaleNormal="100" workbookViewId="0">
      <selection activeCell="F27" sqref="F27"/>
    </sheetView>
  </sheetViews>
  <sheetFormatPr defaultRowHeight="14.25" x14ac:dyDescent="0.2"/>
  <cols>
    <col min="1" max="1" width="5.625" style="108" customWidth="1"/>
    <col min="2" max="2" width="8.625" style="124" hidden="1" customWidth="1"/>
    <col min="3" max="3" width="15.625" style="1" customWidth="1"/>
    <col min="4" max="4" width="5.875" style="2" customWidth="1"/>
    <col min="5" max="5" width="36.625" style="3" customWidth="1"/>
    <col min="6" max="6" width="10.875" style="3" customWidth="1"/>
    <col min="7" max="7" width="8.625" style="3" customWidth="1"/>
    <col min="8" max="8" width="10.625" style="3" customWidth="1"/>
    <col min="9" max="9" width="12.625" style="3" customWidth="1"/>
    <col min="10" max="10" width="8.625" style="3" customWidth="1"/>
    <col min="11" max="11" width="5.625" style="103" customWidth="1"/>
    <col min="12" max="12" width="5.75" style="3" hidden="1" customWidth="1"/>
    <col min="13" max="13" width="16.5" style="1" hidden="1" customWidth="1"/>
    <col min="14" max="14" width="13.5" style="1" hidden="1" customWidth="1"/>
    <col min="15" max="15" width="6.375" style="1" hidden="1" customWidth="1"/>
    <col min="16" max="16" width="27.75" style="1" hidden="1" customWidth="1"/>
    <col min="17" max="17" width="10.625" style="1" hidden="1" customWidth="1"/>
    <col min="18" max="18" width="6.25" style="1" hidden="1" customWidth="1"/>
    <col min="19" max="19" width="12.25" style="1" hidden="1" customWidth="1"/>
    <col min="20" max="28" width="30.25" style="1" hidden="1" customWidth="1"/>
    <col min="29" max="29" width="12.25" style="78" hidden="1" customWidth="1"/>
    <col min="30" max="30" width="12.25" style="79" hidden="1" customWidth="1"/>
    <col min="31" max="32" width="8" style="79" hidden="1" customWidth="1"/>
    <col min="33" max="33" width="9.5" style="79" hidden="1" customWidth="1"/>
    <col min="34" max="34" width="5.5" style="79" hidden="1" customWidth="1"/>
    <col min="35" max="35" width="13.75" style="3" hidden="1" customWidth="1"/>
    <col min="36" max="36" width="12.75" style="79" hidden="1" customWidth="1"/>
    <col min="37" max="37" width="8" style="79" hidden="1" customWidth="1"/>
    <col min="38" max="38" width="8" style="103" customWidth="1"/>
    <col min="39" max="70" width="9" style="108"/>
  </cols>
  <sheetData>
    <row r="1" spans="2:38" s="108" customFormat="1" ht="24.95" customHeight="1" x14ac:dyDescent="0.2">
      <c r="B1" s="124"/>
      <c r="C1" s="103"/>
      <c r="D1" s="104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9"/>
      <c r="AG1" s="103"/>
      <c r="AH1" s="103"/>
      <c r="AI1" s="103"/>
      <c r="AJ1" s="103"/>
      <c r="AK1" s="103"/>
      <c r="AL1" s="103"/>
    </row>
    <row r="2" spans="2:38" s="108" customFormat="1" ht="15" customHeight="1" x14ac:dyDescent="0.4">
      <c r="B2" s="124"/>
      <c r="C2" s="125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</row>
    <row r="3" spans="2:38" s="108" customFormat="1" ht="45" customHeight="1" x14ac:dyDescent="0.2">
      <c r="B3" s="124"/>
      <c r="C3" s="151" t="s">
        <v>80</v>
      </c>
      <c r="D3" s="130"/>
      <c r="E3" s="130"/>
      <c r="F3" s="128"/>
      <c r="G3" s="128"/>
      <c r="H3" s="128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</row>
    <row r="4" spans="2:38" s="108" customFormat="1" ht="45" customHeight="1" x14ac:dyDescent="0.2">
      <c r="B4" s="124"/>
      <c r="C4" s="131"/>
      <c r="D4" s="131"/>
      <c r="E4" s="131"/>
      <c r="F4" s="128"/>
      <c r="G4" s="128"/>
      <c r="H4" s="128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</row>
    <row r="5" spans="2:38" s="108" customFormat="1" ht="17.100000000000001" customHeight="1" x14ac:dyDescent="0.2">
      <c r="B5" s="124"/>
      <c r="C5" s="202" t="s">
        <v>75</v>
      </c>
      <c r="D5" s="202"/>
      <c r="E5" s="157" t="s">
        <v>76</v>
      </c>
      <c r="F5" s="159"/>
      <c r="G5" s="128"/>
      <c r="H5" s="130"/>
      <c r="I5" s="130"/>
      <c r="J5" s="130"/>
      <c r="K5" s="130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</row>
    <row r="6" spans="2:38" s="108" customFormat="1" ht="17.100000000000001" customHeight="1" x14ac:dyDescent="0.2">
      <c r="B6" s="124"/>
      <c r="C6" s="201"/>
      <c r="D6" s="201"/>
      <c r="E6" s="158"/>
      <c r="F6" s="160"/>
      <c r="G6" s="128"/>
      <c r="H6" s="130"/>
      <c r="I6" s="130"/>
      <c r="J6" s="130"/>
      <c r="K6" s="130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</row>
    <row r="7" spans="2:38" s="108" customFormat="1" ht="17.100000000000001" customHeight="1" x14ac:dyDescent="0.2">
      <c r="B7" s="124"/>
      <c r="C7" s="202" t="s">
        <v>77</v>
      </c>
      <c r="D7" s="202"/>
      <c r="E7" s="157" t="s">
        <v>78</v>
      </c>
      <c r="F7" s="159"/>
      <c r="G7" s="128"/>
      <c r="H7" s="130"/>
      <c r="I7" s="130"/>
      <c r="J7" s="130"/>
      <c r="K7" s="130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</row>
    <row r="8" spans="2:38" s="108" customFormat="1" ht="17.100000000000001" customHeight="1" x14ac:dyDescent="0.2">
      <c r="B8" s="124"/>
      <c r="C8" s="201"/>
      <c r="D8" s="201"/>
      <c r="E8" s="158"/>
      <c r="F8" s="160"/>
      <c r="G8" s="128"/>
      <c r="H8" s="130"/>
      <c r="I8" s="130"/>
      <c r="J8" s="130"/>
      <c r="K8" s="130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</row>
    <row r="9" spans="2:38" s="108" customFormat="1" ht="20.100000000000001" customHeight="1" thickBot="1" x14ac:dyDescent="0.4">
      <c r="B9" s="124"/>
      <c r="C9" s="106"/>
      <c r="D9" s="104"/>
      <c r="E9" s="107"/>
      <c r="F9" s="203"/>
      <c r="G9" s="107"/>
      <c r="H9" s="130"/>
      <c r="I9" s="130"/>
      <c r="J9" s="130"/>
      <c r="K9" s="130"/>
      <c r="L9" s="110" t="s">
        <v>1</v>
      </c>
      <c r="M9" s="103"/>
      <c r="N9" s="103"/>
      <c r="O9" s="103"/>
      <c r="P9" s="103"/>
      <c r="Q9" s="103"/>
      <c r="R9" s="110" t="s">
        <v>2</v>
      </c>
      <c r="S9" s="103"/>
      <c r="T9" s="103"/>
      <c r="U9" s="103"/>
      <c r="V9" s="110" t="s">
        <v>3</v>
      </c>
      <c r="W9" s="103"/>
      <c r="X9" s="103"/>
      <c r="Y9" s="103"/>
      <c r="Z9" s="103"/>
      <c r="AA9" s="103"/>
      <c r="AB9" s="103"/>
      <c r="AC9" s="110" t="s">
        <v>4</v>
      </c>
      <c r="AD9" s="103"/>
      <c r="AE9" s="103"/>
      <c r="AF9" s="103"/>
      <c r="AG9" s="103"/>
      <c r="AH9" s="103"/>
      <c r="AI9" s="110" t="s">
        <v>5</v>
      </c>
      <c r="AJ9" s="103"/>
      <c r="AK9" s="103"/>
      <c r="AL9" s="103"/>
    </row>
    <row r="10" spans="2:38" s="108" customFormat="1" ht="15.75" hidden="1" customHeight="1" thickBot="1" x14ac:dyDescent="0.25">
      <c r="B10" s="124"/>
      <c r="C10" s="103"/>
      <c r="D10" s="103"/>
      <c r="E10" s="107"/>
      <c r="F10" s="203"/>
      <c r="G10" s="103"/>
      <c r="H10" s="130"/>
      <c r="I10" s="130"/>
      <c r="J10" s="130"/>
      <c r="K10" s="130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11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 t="s">
        <v>6</v>
      </c>
      <c r="AJ10" s="103"/>
      <c r="AK10" s="103"/>
      <c r="AL10" s="103"/>
    </row>
    <row r="11" spans="2:38" ht="15.75" thickBot="1" x14ac:dyDescent="0.3">
      <c r="C11" s="161" t="s">
        <v>79</v>
      </c>
      <c r="D11" s="193" t="s">
        <v>72</v>
      </c>
      <c r="E11" s="161" t="s">
        <v>7</v>
      </c>
      <c r="F11" s="161" t="s">
        <v>31</v>
      </c>
      <c r="G11" s="161" t="s">
        <v>9</v>
      </c>
      <c r="H11" s="165" t="s">
        <v>10</v>
      </c>
      <c r="I11" s="161" t="s">
        <v>0</v>
      </c>
      <c r="J11" s="132"/>
      <c r="Q11" s="3"/>
      <c r="R11" s="6" t="s">
        <v>11</v>
      </c>
      <c r="S11" s="7"/>
      <c r="T11" s="8"/>
      <c r="U11" s="9"/>
      <c r="V11" s="10" t="s">
        <v>12</v>
      </c>
      <c r="W11" s="11">
        <f>P13</f>
        <v>1</v>
      </c>
      <c r="X11" s="12" t="str">
        <f>VLOOKUP(W11,$V$24:$W$27,2)</f>
        <v>BRONS</v>
      </c>
      <c r="Y11" s="13"/>
      <c r="Z11" s="13"/>
      <c r="AA11" s="14"/>
      <c r="AB11" s="3"/>
      <c r="AC11" s="15" t="s">
        <v>13</v>
      </c>
      <c r="AD11" s="16" t="s">
        <v>14</v>
      </c>
      <c r="AE11" s="16" t="s">
        <v>15</v>
      </c>
      <c r="AF11" s="16" t="s">
        <v>16</v>
      </c>
      <c r="AG11" s="17"/>
      <c r="AH11" s="18"/>
      <c r="AJ11" s="3"/>
      <c r="AK11" s="3"/>
    </row>
    <row r="12" spans="2:38" ht="15" thickBot="1" x14ac:dyDescent="0.25">
      <c r="C12" s="161"/>
      <c r="D12" s="194"/>
      <c r="E12" s="161"/>
      <c r="F12" s="161"/>
      <c r="G12" s="161"/>
      <c r="H12" s="165"/>
      <c r="I12" s="161"/>
      <c r="J12" s="132"/>
      <c r="L12" s="1"/>
      <c r="M12" s="2"/>
      <c r="N12" s="3"/>
      <c r="O12" s="3"/>
      <c r="P12" s="3"/>
      <c r="Q12" s="3"/>
      <c r="R12" s="19" t="s">
        <v>17</v>
      </c>
      <c r="S12" s="20">
        <f>MIN(M13:M17)</f>
        <v>1</v>
      </c>
      <c r="T12" s="21"/>
      <c r="V12" s="22"/>
      <c r="Y12" s="23" t="s">
        <v>18</v>
      </c>
      <c r="AA12" s="24"/>
      <c r="AB12" s="3"/>
      <c r="AC12" s="25" t="s">
        <v>19</v>
      </c>
      <c r="AD12" s="2" t="e">
        <f>COUNTIF(#REF!,"JA")+COUNTIF(#REF!,"JA")+COUNTIF(#REF!,"JA")</f>
        <v>#REF!</v>
      </c>
      <c r="AE12" s="2">
        <v>3</v>
      </c>
      <c r="AF12" s="2" t="e">
        <f>IF(AD12=AE12,1,0)</f>
        <v>#REF!</v>
      </c>
      <c r="AG12" s="26"/>
      <c r="AH12" s="18"/>
      <c r="AI12" s="1"/>
      <c r="AJ12" s="3"/>
      <c r="AK12" s="3"/>
    </row>
    <row r="13" spans="2:38" ht="15" thickBot="1" x14ac:dyDescent="0.25">
      <c r="C13" s="204" t="s">
        <v>20</v>
      </c>
      <c r="D13" s="137">
        <v>1</v>
      </c>
      <c r="E13" s="138" t="s">
        <v>21</v>
      </c>
      <c r="F13" s="139" t="s">
        <v>51</v>
      </c>
      <c r="G13" s="178" t="str">
        <f>N13</f>
        <v>BRONS</v>
      </c>
      <c r="H13" s="178" t="str">
        <f>T15</f>
        <v>BRONS</v>
      </c>
      <c r="I13" s="178" t="str">
        <f>X17</f>
        <v>BRONS</v>
      </c>
      <c r="J13" s="120"/>
      <c r="L13" s="27">
        <f t="shared" ref="L13:L29" si="0">VLOOKUP(F13,$V$20:$W$23,2,FALSE)</f>
        <v>1</v>
      </c>
      <c r="M13" s="184">
        <f>MIN(L13:L14)</f>
        <v>1</v>
      </c>
      <c r="N13" s="171" t="str">
        <f>VLOOKUP(M13,$V$24:$W$27,2)</f>
        <v>BRONS</v>
      </c>
      <c r="O13" s="168">
        <f>S15</f>
        <v>1</v>
      </c>
      <c r="P13" s="168">
        <f>MIN(O13:O29)</f>
        <v>1</v>
      </c>
      <c r="Q13" s="28"/>
      <c r="R13" s="19" t="s">
        <v>23</v>
      </c>
      <c r="S13" s="20">
        <f>COUNTIF(M13:M17,"&gt;"&amp;S12)</f>
        <v>0</v>
      </c>
      <c r="T13" s="21"/>
      <c r="V13" s="22" t="s">
        <v>24</v>
      </c>
      <c r="W13" s="29" t="e">
        <f>IF(AD20=AE20,3,2)</f>
        <v>#REF!</v>
      </c>
      <c r="Y13" s="30" t="e">
        <f>IF(W13&gt;=3,TRUE,FALSE)</f>
        <v>#REF!</v>
      </c>
      <c r="Z13" s="31"/>
      <c r="AA13" s="24"/>
      <c r="AB13" s="3"/>
      <c r="AC13" s="25" t="s">
        <v>25</v>
      </c>
      <c r="AD13" s="32" t="e">
        <f>COUNTIF(#REF!,"JA")+COUNTIF(#REF!,"JA")</f>
        <v>#REF!</v>
      </c>
      <c r="AE13" s="2">
        <v>2</v>
      </c>
      <c r="AF13" s="2" t="e">
        <f t="shared" ref="AF13:AF19" si="1">IF(AD13=AE13,1,0)</f>
        <v>#REF!</v>
      </c>
      <c r="AG13" s="26"/>
      <c r="AH13" s="33"/>
      <c r="AI13" s="34" t="e">
        <f>IF(ISBLANK(#REF!),"",IF(#REF!="NEJ",0,IF(VLOOKUP(AJ13,$AC$12:$AF$19,4,FALSE)=1,2,1)))</f>
        <v>#REF!</v>
      </c>
      <c r="AJ13" s="35" t="e">
        <f>#REF!</f>
        <v>#REF!</v>
      </c>
      <c r="AK13" s="3"/>
    </row>
    <row r="14" spans="2:38" ht="15" thickBot="1" x14ac:dyDescent="0.25">
      <c r="C14" s="204"/>
      <c r="D14" s="141">
        <v>2</v>
      </c>
      <c r="E14" s="142" t="s">
        <v>26</v>
      </c>
      <c r="F14" s="139" t="s">
        <v>51</v>
      </c>
      <c r="G14" s="178"/>
      <c r="H14" s="178"/>
      <c r="I14" s="178"/>
      <c r="J14" s="120"/>
      <c r="L14" s="27">
        <f t="shared" si="0"/>
        <v>1</v>
      </c>
      <c r="M14" s="176"/>
      <c r="N14" s="172"/>
      <c r="O14" s="169"/>
      <c r="P14" s="169"/>
      <c r="Q14" s="28"/>
      <c r="R14" s="19" t="s">
        <v>27</v>
      </c>
      <c r="S14" s="20">
        <f>IF(S13&gt;QUOTIENT(COUNT(M13:M17),2),1,0)</f>
        <v>0</v>
      </c>
      <c r="T14" s="21"/>
      <c r="V14" s="22" t="s">
        <v>28</v>
      </c>
      <c r="W14" s="29" t="e">
        <f>IF(AD12=AE12,3,2)</f>
        <v>#REF!</v>
      </c>
      <c r="X14" s="37"/>
      <c r="Y14" s="30" t="e">
        <f>IF(W14&gt;=3,TRUE,FALSE)</f>
        <v>#REF!</v>
      </c>
      <c r="Z14" s="31"/>
      <c r="AA14" s="24"/>
      <c r="AB14" s="3"/>
      <c r="AC14" s="38" t="s">
        <v>29</v>
      </c>
      <c r="AD14" s="32" t="e">
        <f>COUNTIF(#REF!,"JA")</f>
        <v>#REF!</v>
      </c>
      <c r="AE14" s="2">
        <v>1</v>
      </c>
      <c r="AF14" s="2" t="e">
        <f t="shared" si="1"/>
        <v>#REF!</v>
      </c>
      <c r="AG14" s="26"/>
      <c r="AH14" s="33"/>
      <c r="AI14" s="39" t="e">
        <f>IF(ISBLANK(#REF!),"",IF(#REF!="NEJ",0,IF(VLOOKUP(AJ14,$AC$12:$AF$19,4,FALSE)=1,2,1)))</f>
        <v>#REF!</v>
      </c>
      <c r="AJ14" s="40" t="e">
        <f>#REF!</f>
        <v>#REF!</v>
      </c>
      <c r="AK14" s="3"/>
    </row>
    <row r="15" spans="2:38" ht="15" thickBot="1" x14ac:dyDescent="0.25">
      <c r="C15" s="204"/>
      <c r="D15" s="197">
        <v>3</v>
      </c>
      <c r="E15" s="173" t="s">
        <v>30</v>
      </c>
      <c r="F15" s="174" t="s">
        <v>51</v>
      </c>
      <c r="G15" s="178" t="str">
        <f>N15</f>
        <v>BRONS</v>
      </c>
      <c r="H15" s="178"/>
      <c r="I15" s="178"/>
      <c r="J15" s="120"/>
      <c r="L15" s="185">
        <f t="shared" si="0"/>
        <v>1</v>
      </c>
      <c r="M15" s="175">
        <f>L15</f>
        <v>1</v>
      </c>
      <c r="N15" s="177" t="str">
        <f>VLOOKUP(M15,$V$24:$W$27,2)</f>
        <v>BRONS</v>
      </c>
      <c r="O15" s="169"/>
      <c r="P15" s="169"/>
      <c r="Q15" s="28"/>
      <c r="R15" s="41" t="s">
        <v>31</v>
      </c>
      <c r="S15" s="42">
        <f>IF(S12=0,0,S12+S14)</f>
        <v>1</v>
      </c>
      <c r="T15" s="43" t="str">
        <f>VLOOKUP(S15,$V$24:$W$27,2)</f>
        <v>BRONS</v>
      </c>
      <c r="V15" s="22" t="s">
        <v>32</v>
      </c>
      <c r="W15" s="29" t="e">
        <f>IF(AD15=AE15,3,2)</f>
        <v>#REF!</v>
      </c>
      <c r="Y15" s="30" t="e">
        <f>IF(W15&gt;=3,TRUE,FALSE)</f>
        <v>#REF!</v>
      </c>
      <c r="Z15" s="31" t="e">
        <f>AND(Y13,OR(Y14:Y15))</f>
        <v>#REF!</v>
      </c>
      <c r="AA15" s="24"/>
      <c r="AB15" s="3"/>
      <c r="AC15" s="38" t="s">
        <v>33</v>
      </c>
      <c r="AD15" s="32" t="e">
        <f>COUNTIF(#REF!,"JA")</f>
        <v>#REF!</v>
      </c>
      <c r="AE15" s="2">
        <v>1</v>
      </c>
      <c r="AF15" s="2" t="e">
        <f>IF(AD15=AE15,1,0)</f>
        <v>#REF!</v>
      </c>
      <c r="AG15" s="26"/>
      <c r="AH15" s="33"/>
      <c r="AI15" s="39" t="e">
        <f>IF(ISBLANK(#REF!),"",IF(#REF!="NEJ",0,IF(VLOOKUP(AJ15,$AC$12:$AF$19,4,FALSE)=1,2,1)))</f>
        <v>#REF!</v>
      </c>
      <c r="AJ15" s="40" t="e">
        <f>#REF!</f>
        <v>#REF!</v>
      </c>
      <c r="AK15" s="3"/>
    </row>
    <row r="16" spans="2:38" ht="15" thickBot="1" x14ac:dyDescent="0.25">
      <c r="C16" s="204"/>
      <c r="D16" s="197"/>
      <c r="E16" s="173"/>
      <c r="F16" s="174"/>
      <c r="G16" s="178"/>
      <c r="H16" s="178"/>
      <c r="I16" s="178"/>
      <c r="J16" s="120"/>
      <c r="L16" s="186" t="e">
        <f t="shared" si="0"/>
        <v>#N/A</v>
      </c>
      <c r="M16" s="176"/>
      <c r="N16" s="172"/>
      <c r="O16" s="169"/>
      <c r="P16" s="169"/>
      <c r="Q16" s="28"/>
      <c r="V16" s="22"/>
      <c r="Y16" s="31"/>
      <c r="Z16" s="31"/>
      <c r="AA16" s="24"/>
      <c r="AB16" s="3"/>
      <c r="AC16" s="38" t="s">
        <v>34</v>
      </c>
      <c r="AD16" s="32" t="e">
        <f>COUNTIF(#REF!,"JA")+COUNTIF(#REF!,"JA")</f>
        <v>#REF!</v>
      </c>
      <c r="AE16" s="2">
        <v>2</v>
      </c>
      <c r="AF16" s="2" t="e">
        <f t="shared" si="1"/>
        <v>#REF!</v>
      </c>
      <c r="AG16" s="26"/>
      <c r="AH16" s="33"/>
      <c r="AI16" s="39" t="e">
        <f>IF(ISBLANK(#REF!),"",IF(#REF!="NEJ",0,IF(VLOOKUP(AJ16,$AC$12:$AF$19,4,FALSE)=1,2,1)))</f>
        <v>#REF!</v>
      </c>
      <c r="AJ16" s="40" t="e">
        <f>#REF!</f>
        <v>#REF!</v>
      </c>
      <c r="AK16" s="3"/>
    </row>
    <row r="17" spans="3:37" ht="15.75" thickBot="1" x14ac:dyDescent="0.25">
      <c r="C17" s="204"/>
      <c r="D17" s="141">
        <v>4</v>
      </c>
      <c r="E17" s="142" t="s">
        <v>35</v>
      </c>
      <c r="F17" s="139" t="s">
        <v>51</v>
      </c>
      <c r="G17" s="140" t="str">
        <f>N17</f>
        <v>BRONS</v>
      </c>
      <c r="H17" s="178"/>
      <c r="I17" s="178"/>
      <c r="J17" s="120"/>
      <c r="L17" s="44">
        <f t="shared" si="0"/>
        <v>1</v>
      </c>
      <c r="M17" s="45">
        <f>L17</f>
        <v>1</v>
      </c>
      <c r="N17" s="46" t="str">
        <f>VLOOKUP(M17,$V$24:$W$27,2)</f>
        <v>BRONS</v>
      </c>
      <c r="O17" s="170"/>
      <c r="P17" s="169"/>
      <c r="Q17" s="28"/>
      <c r="R17" s="47" t="s">
        <v>36</v>
      </c>
      <c r="S17" s="48"/>
      <c r="T17" s="49"/>
      <c r="U17" s="5"/>
      <c r="V17" s="50"/>
      <c r="W17" s="43"/>
      <c r="X17" s="12" t="str">
        <f>VLOOKUP(W11,$V$24:$W$27,2)</f>
        <v>BRONS</v>
      </c>
      <c r="Y17" s="166" t="e">
        <f>IF(Z15,Y24,Y25)</f>
        <v>#REF!</v>
      </c>
      <c r="Z17" s="167"/>
      <c r="AA17" s="51"/>
      <c r="AB17" s="3"/>
      <c r="AC17" s="38" t="s">
        <v>37</v>
      </c>
      <c r="AD17" s="32" t="e">
        <f>COUNTIF(#REF!,"JA")+COUNTIF(#REF!,"JA")</f>
        <v>#REF!</v>
      </c>
      <c r="AE17" s="2">
        <v>2</v>
      </c>
      <c r="AF17" s="2" t="e">
        <f t="shared" si="1"/>
        <v>#REF!</v>
      </c>
      <c r="AG17" s="52"/>
      <c r="AH17" s="33"/>
      <c r="AI17" s="39" t="e">
        <f>IF(ISBLANK(#REF!),"",IF(#REF!="NEJ",0,IF(VLOOKUP(AJ17,$AC$12:$AF$19,4,FALSE)=1,2,1)))</f>
        <v>#REF!</v>
      </c>
      <c r="AJ17" s="40" t="e">
        <f>#REF!</f>
        <v>#REF!</v>
      </c>
      <c r="AK17" s="3"/>
    </row>
    <row r="18" spans="3:37" x14ac:dyDescent="0.2">
      <c r="C18" s="204" t="s">
        <v>38</v>
      </c>
      <c r="D18" s="137">
        <v>5</v>
      </c>
      <c r="E18" s="138" t="s">
        <v>39</v>
      </c>
      <c r="F18" s="139" t="s">
        <v>51</v>
      </c>
      <c r="G18" s="140" t="str">
        <f>N18</f>
        <v>BRONS</v>
      </c>
      <c r="H18" s="178" t="str">
        <f>T21</f>
        <v>BRONS</v>
      </c>
      <c r="I18" s="178"/>
      <c r="J18" s="120"/>
      <c r="L18" s="53">
        <f t="shared" si="0"/>
        <v>1</v>
      </c>
      <c r="M18" s="54">
        <f>L18</f>
        <v>1</v>
      </c>
      <c r="N18" s="55" t="str">
        <f>VLOOKUP(M18,$V$24:$W$27,2)</f>
        <v>BRONS</v>
      </c>
      <c r="O18" s="168">
        <f>S21</f>
        <v>1</v>
      </c>
      <c r="P18" s="169"/>
      <c r="Q18" s="28"/>
      <c r="R18" s="19" t="s">
        <v>17</v>
      </c>
      <c r="S18" s="20">
        <f>MIN(M18:M22)</f>
        <v>1</v>
      </c>
      <c r="T18" s="21"/>
      <c r="AB18" s="3"/>
      <c r="AC18" s="56" t="s">
        <v>40</v>
      </c>
      <c r="AD18" s="32" t="e">
        <f>COUNTIF(#REF!,"JA")+COUNTIF(#REF!,"JA")+COUNTIF(#REF!,"JA")</f>
        <v>#REF!</v>
      </c>
      <c r="AE18" s="2">
        <v>3</v>
      </c>
      <c r="AF18" s="2" t="e">
        <f t="shared" si="1"/>
        <v>#REF!</v>
      </c>
      <c r="AG18" s="52"/>
      <c r="AH18" s="33"/>
      <c r="AI18" s="39" t="e">
        <f>IF(ISBLANK(#REF!),"",IF(#REF!="NEJ",0,IF(VLOOKUP(AJ18,$AC$12:$AF$19,4,FALSE)=1,2,1)))</f>
        <v>#REF!</v>
      </c>
      <c r="AJ18" s="40" t="e">
        <f>#REF!</f>
        <v>#REF!</v>
      </c>
      <c r="AK18" s="3"/>
    </row>
    <row r="19" spans="3:37" ht="23.25" x14ac:dyDescent="0.35">
      <c r="C19" s="204"/>
      <c r="D19" s="141">
        <v>6</v>
      </c>
      <c r="E19" s="142" t="s">
        <v>41</v>
      </c>
      <c r="F19" s="139" t="s">
        <v>51</v>
      </c>
      <c r="G19" s="140" t="str">
        <f>N19</f>
        <v>BRONS</v>
      </c>
      <c r="H19" s="178"/>
      <c r="I19" s="178"/>
      <c r="J19" s="120"/>
      <c r="L19" s="57">
        <f t="shared" si="0"/>
        <v>1</v>
      </c>
      <c r="M19" s="36">
        <f>L19</f>
        <v>1</v>
      </c>
      <c r="N19" s="58" t="str">
        <f>VLOOKUP(M19,$V$24:$W$27,2)</f>
        <v>BRONS</v>
      </c>
      <c r="O19" s="169"/>
      <c r="P19" s="169"/>
      <c r="Q19" s="59"/>
      <c r="R19" s="19" t="s">
        <v>23</v>
      </c>
      <c r="S19" s="20">
        <f>COUNTIF(M18:M22,"&gt;"&amp;S18)</f>
        <v>0</v>
      </c>
      <c r="T19" s="21"/>
      <c r="U19" s="5"/>
      <c r="V19" s="60" t="s">
        <v>42</v>
      </c>
      <c r="W19" s="61"/>
      <c r="X19" s="61"/>
      <c r="Y19" s="61"/>
      <c r="Z19" s="61"/>
      <c r="AA19" s="61"/>
      <c r="AB19" s="3"/>
      <c r="AC19" s="56" t="s">
        <v>43</v>
      </c>
      <c r="AD19" s="32" t="e">
        <f>COUNTIF(#REF!,"JA")+COUNTIF(#REF!,"JA")</f>
        <v>#REF!</v>
      </c>
      <c r="AE19" s="2">
        <v>2</v>
      </c>
      <c r="AF19" s="2" t="e">
        <f t="shared" si="1"/>
        <v>#REF!</v>
      </c>
      <c r="AG19" s="52"/>
      <c r="AH19" s="33"/>
      <c r="AI19" s="39" t="e">
        <f>IF(ISBLANK(#REF!),"",IF(#REF!="NEJ",0,IF(VLOOKUP(AJ19,$AC$12:$AF$19,4,FALSE)=1,2,1)))</f>
        <v>#REF!</v>
      </c>
      <c r="AJ19" s="40" t="e">
        <f>#REF!</f>
        <v>#REF!</v>
      </c>
      <c r="AK19" s="3"/>
    </row>
    <row r="20" spans="3:37" ht="16.5" thickBot="1" x14ac:dyDescent="0.3">
      <c r="C20" s="204"/>
      <c r="D20" s="137">
        <v>7</v>
      </c>
      <c r="E20" s="138" t="s">
        <v>44</v>
      </c>
      <c r="F20" s="139" t="s">
        <v>51</v>
      </c>
      <c r="G20" s="178" t="str">
        <f>N20</f>
        <v>BRONS</v>
      </c>
      <c r="H20" s="178"/>
      <c r="I20" s="178"/>
      <c r="J20" s="120"/>
      <c r="L20" s="57">
        <f t="shared" si="0"/>
        <v>1</v>
      </c>
      <c r="M20" s="187">
        <f>MIN(L20:L21)</f>
        <v>1</v>
      </c>
      <c r="N20" s="182" t="str">
        <f>VLOOKUP(M20,$V$24:$W$27,2)</f>
        <v>BRONS</v>
      </c>
      <c r="O20" s="169"/>
      <c r="P20" s="169"/>
      <c r="Q20" s="62"/>
      <c r="R20" s="19" t="s">
        <v>45</v>
      </c>
      <c r="S20" s="20">
        <f>IF(S19&gt;=QUOTIENT(COUNT(M18:M22),2),1,0)</f>
        <v>0</v>
      </c>
      <c r="T20" s="21"/>
      <c r="V20" s="63" t="s">
        <v>46</v>
      </c>
      <c r="W20" s="64">
        <v>0</v>
      </c>
      <c r="X20" s="65" t="s">
        <v>47</v>
      </c>
      <c r="Y20" s="3" t="s">
        <v>48</v>
      </c>
      <c r="AB20" s="3"/>
      <c r="AC20" s="66" t="s">
        <v>49</v>
      </c>
      <c r="AD20" s="67" t="e">
        <f>AD13+AD14+AD16+AD17+AD18+AD19</f>
        <v>#REF!</v>
      </c>
      <c r="AE20" s="67">
        <f>AE13+AE14+AE16+AE17+AE18+AE19</f>
        <v>12</v>
      </c>
      <c r="AF20" s="62"/>
      <c r="AG20" s="68"/>
      <c r="AH20" s="33"/>
      <c r="AI20" s="39" t="e">
        <f>IF(ISBLANK(#REF!),"",IF(#REF!="NEJ",0,IF(VLOOKUP(AJ20,$AC$12:$AF$19,4,FALSE)=1,2,1)))</f>
        <v>#REF!</v>
      </c>
      <c r="AJ20" s="40" t="e">
        <f>#REF!</f>
        <v>#REF!</v>
      </c>
      <c r="AK20" s="3"/>
    </row>
    <row r="21" spans="3:37" ht="16.5" thickBot="1" x14ac:dyDescent="0.3">
      <c r="C21" s="204"/>
      <c r="D21" s="141">
        <v>8</v>
      </c>
      <c r="E21" s="142" t="s">
        <v>50</v>
      </c>
      <c r="F21" s="139" t="s">
        <v>51</v>
      </c>
      <c r="G21" s="178"/>
      <c r="H21" s="178"/>
      <c r="I21" s="178"/>
      <c r="J21" s="120"/>
      <c r="L21" s="69">
        <f t="shared" si="0"/>
        <v>1</v>
      </c>
      <c r="M21" s="176"/>
      <c r="N21" s="183"/>
      <c r="O21" s="169"/>
      <c r="P21" s="169"/>
      <c r="Q21" s="59"/>
      <c r="R21" s="41" t="s">
        <v>31</v>
      </c>
      <c r="S21" s="42">
        <f>S18+S20</f>
        <v>1</v>
      </c>
      <c r="T21" s="43" t="str">
        <f>VLOOKUP(S21,$V$24:$W$27,2)</f>
        <v>BRONS</v>
      </c>
      <c r="V21" s="70" t="s">
        <v>51</v>
      </c>
      <c r="W21" s="71">
        <v>1</v>
      </c>
      <c r="X21" s="72" t="s">
        <v>52</v>
      </c>
      <c r="Y21" s="1" t="s">
        <v>53</v>
      </c>
      <c r="AC21" s="73" t="s">
        <v>54</v>
      </c>
      <c r="AD21" s="74" t="e">
        <f>SUM(AD12:AD19)</f>
        <v>#REF!</v>
      </c>
      <c r="AE21" s="74">
        <f>SUM(AE12:AE19)</f>
        <v>16</v>
      </c>
      <c r="AF21" s="74" t="e">
        <f>SUM(AF12:AF19)</f>
        <v>#REF!</v>
      </c>
      <c r="AG21" s="75">
        <v>8</v>
      </c>
      <c r="AH21" s="33"/>
      <c r="AI21" s="39" t="e">
        <f>IF(ISBLANK(#REF!),"",IF(#REF!="NEJ",0,IF(VLOOKUP(AJ21,$AC$12:$AF$19,4,FALSE)=1,2,1)))</f>
        <v>#REF!</v>
      </c>
      <c r="AJ21" s="40" t="e">
        <f>#REF!</f>
        <v>#REF!</v>
      </c>
      <c r="AK21" s="3"/>
    </row>
    <row r="22" spans="3:37" ht="16.5" thickBot="1" x14ac:dyDescent="0.3">
      <c r="C22" s="204"/>
      <c r="D22" s="137">
        <v>9</v>
      </c>
      <c r="E22" s="138" t="s">
        <v>55</v>
      </c>
      <c r="F22" s="139" t="s">
        <v>51</v>
      </c>
      <c r="G22" s="140" t="str">
        <f>N22</f>
        <v>BRONS</v>
      </c>
      <c r="H22" s="178"/>
      <c r="I22" s="178"/>
      <c r="J22" s="120"/>
      <c r="L22" s="44">
        <f t="shared" si="0"/>
        <v>1</v>
      </c>
      <c r="M22" s="76">
        <f>L22</f>
        <v>1</v>
      </c>
      <c r="N22" s="46" t="str">
        <f>VLOOKUP(M22,$V$24:$W$27,2)</f>
        <v>BRONS</v>
      </c>
      <c r="O22" s="170"/>
      <c r="P22" s="169"/>
      <c r="Q22" s="62"/>
      <c r="V22" s="70" t="s">
        <v>56</v>
      </c>
      <c r="W22" s="71">
        <v>2</v>
      </c>
      <c r="X22" s="77"/>
      <c r="AH22" s="80"/>
      <c r="AI22" s="39" t="e">
        <f>IF(ISBLANK(#REF!),"",IF(#REF!="NEJ",0,IF(VLOOKUP(AJ22,$AC$12:$AF$19,4,FALSE)=1,2,1)))</f>
        <v>#REF!</v>
      </c>
      <c r="AJ22" s="40" t="e">
        <f>#REF!</f>
        <v>#REF!</v>
      </c>
      <c r="AK22" s="3"/>
    </row>
    <row r="23" spans="3:37" ht="15.75" x14ac:dyDescent="0.25">
      <c r="C23" s="204" t="s">
        <v>57</v>
      </c>
      <c r="D23" s="189">
        <v>10</v>
      </c>
      <c r="E23" s="163" t="s">
        <v>58</v>
      </c>
      <c r="F23" s="179" t="s">
        <v>51</v>
      </c>
      <c r="G23" s="178" t="str">
        <f>N23</f>
        <v>BRONS</v>
      </c>
      <c r="H23" s="178" t="str">
        <f>T27</f>
        <v>BRONS</v>
      </c>
      <c r="I23" s="178"/>
      <c r="J23" s="120"/>
      <c r="L23" s="190">
        <f t="shared" si="0"/>
        <v>1</v>
      </c>
      <c r="M23" s="180">
        <f>L23</f>
        <v>1</v>
      </c>
      <c r="N23" s="171" t="str">
        <f>VLOOKUP(M23,$V$24:$W$27,2)</f>
        <v>BRONS</v>
      </c>
      <c r="O23" s="168">
        <f>S27</f>
        <v>1</v>
      </c>
      <c r="P23" s="169"/>
      <c r="Q23" s="62"/>
      <c r="R23" s="6" t="s">
        <v>59</v>
      </c>
      <c r="S23" s="7"/>
      <c r="T23" s="8"/>
      <c r="V23" s="81" t="s">
        <v>22</v>
      </c>
      <c r="W23" s="82">
        <v>3</v>
      </c>
      <c r="X23" s="83"/>
      <c r="Y23" s="84"/>
      <c r="Z23" s="61"/>
      <c r="AA23" s="61"/>
      <c r="AB23" s="85"/>
      <c r="AH23" s="80"/>
      <c r="AI23" s="39" t="e">
        <f>IF(ISBLANK(#REF!),"",IF(#REF!="NEJ",0,IF(VLOOKUP(AJ23,$AC$12:$AF$19,4,FALSE)=1,2,1)))</f>
        <v>#REF!</v>
      </c>
      <c r="AJ23" s="40" t="e">
        <f>#REF!</f>
        <v>#REF!</v>
      </c>
      <c r="AK23" s="3"/>
    </row>
    <row r="24" spans="3:37" x14ac:dyDescent="0.2">
      <c r="C24" s="204"/>
      <c r="D24" s="189"/>
      <c r="E24" s="163"/>
      <c r="F24" s="179"/>
      <c r="G24" s="178"/>
      <c r="H24" s="178"/>
      <c r="I24" s="178"/>
      <c r="J24" s="120"/>
      <c r="L24" s="191" t="e">
        <f t="shared" si="0"/>
        <v>#N/A</v>
      </c>
      <c r="M24" s="181"/>
      <c r="N24" s="172"/>
      <c r="O24" s="169"/>
      <c r="P24" s="169"/>
      <c r="Q24" s="59"/>
      <c r="R24" s="19" t="s">
        <v>17</v>
      </c>
      <c r="S24" s="20">
        <f>MIN(M23:M25)</f>
        <v>1</v>
      </c>
      <c r="T24" s="21"/>
      <c r="U24" s="5"/>
      <c r="V24" s="63">
        <v>0</v>
      </c>
      <c r="W24" s="86" t="s">
        <v>60</v>
      </c>
      <c r="Y24" s="1" t="s">
        <v>61</v>
      </c>
      <c r="AB24" s="85"/>
      <c r="AH24" s="80"/>
      <c r="AI24" s="39" t="e">
        <f>IF(ISBLANK(#REF!),"",IF(#REF!="NEJ",0,IF(VLOOKUP(AJ24,$AC$12:$AF$19,4,FALSE)=1,2,1)))</f>
        <v>#REF!</v>
      </c>
      <c r="AJ24" s="40" t="e">
        <f>#REF!</f>
        <v>#REF!</v>
      </c>
      <c r="AK24" s="3"/>
    </row>
    <row r="25" spans="3:37" ht="16.5" thickBot="1" x14ac:dyDescent="0.3">
      <c r="C25" s="204"/>
      <c r="D25" s="137">
        <v>11</v>
      </c>
      <c r="E25" s="138" t="s">
        <v>62</v>
      </c>
      <c r="F25" s="139" t="s">
        <v>51</v>
      </c>
      <c r="G25" s="140" t="str">
        <f>N25</f>
        <v>BRONS</v>
      </c>
      <c r="H25" s="178"/>
      <c r="I25" s="178"/>
      <c r="J25" s="120"/>
      <c r="L25" s="87">
        <f t="shared" si="0"/>
        <v>1</v>
      </c>
      <c r="M25" s="88">
        <f>L25</f>
        <v>1</v>
      </c>
      <c r="N25" s="46" t="str">
        <f>VLOOKUP(M25,$V$24:$W$27,2)</f>
        <v>BRONS</v>
      </c>
      <c r="O25" s="169"/>
      <c r="P25" s="169"/>
      <c r="Q25" s="89"/>
      <c r="R25" s="19" t="s">
        <v>23</v>
      </c>
      <c r="S25" s="20">
        <f>COUNTIF(M23:M25,"&gt;"&amp;S24)</f>
        <v>0</v>
      </c>
      <c r="T25" s="21"/>
      <c r="U25" s="5"/>
      <c r="V25" s="90">
        <v>1</v>
      </c>
      <c r="W25" s="91" t="s">
        <v>51</v>
      </c>
      <c r="Y25" s="1" t="s">
        <v>63</v>
      </c>
      <c r="AB25" s="3"/>
      <c r="AC25" s="1"/>
      <c r="AD25" s="1"/>
      <c r="AE25" s="1"/>
      <c r="AF25" s="1"/>
      <c r="AG25" s="1"/>
      <c r="AH25" s="1"/>
      <c r="AI25" s="39" t="e">
        <f>IF(ISBLANK(#REF!),"",IF(#REF!="NEJ",0,IF(VLOOKUP(AJ25,$AC$12:$AF$19,4,FALSE)=1,2,1)))</f>
        <v>#REF!</v>
      </c>
      <c r="AJ25" s="40" t="e">
        <f>#REF!</f>
        <v>#REF!</v>
      </c>
      <c r="AK25" s="3"/>
    </row>
    <row r="26" spans="3:37" ht="16.5" thickBot="1" x14ac:dyDescent="0.3">
      <c r="C26" s="204" t="s">
        <v>64</v>
      </c>
      <c r="D26" s="141">
        <v>12</v>
      </c>
      <c r="E26" s="143" t="s">
        <v>65</v>
      </c>
      <c r="F26" s="139" t="s">
        <v>51</v>
      </c>
      <c r="G26" s="178" t="str">
        <f>N26</f>
        <v>BRONS</v>
      </c>
      <c r="H26" s="178" t="str">
        <f>T33</f>
        <v>BRONS</v>
      </c>
      <c r="I26" s="178"/>
      <c r="J26" s="120"/>
      <c r="L26" s="92">
        <f t="shared" si="0"/>
        <v>1</v>
      </c>
      <c r="M26" s="184">
        <f>MIN(L26:L28)</f>
        <v>1</v>
      </c>
      <c r="N26" s="171" t="str">
        <f>VLOOKUP(M26,$V$24:$W$27,2)</f>
        <v>BRONS</v>
      </c>
      <c r="O26" s="168">
        <f>S33</f>
        <v>1</v>
      </c>
      <c r="P26" s="169"/>
      <c r="Q26" s="62"/>
      <c r="R26" s="19" t="s">
        <v>66</v>
      </c>
      <c r="S26" s="20">
        <f>IF(S25&gt;=QUOTIENT(COUNT(M23:M25),2),1,0)</f>
        <v>0</v>
      </c>
      <c r="T26" s="21"/>
      <c r="U26" s="5"/>
      <c r="V26" s="90">
        <v>2</v>
      </c>
      <c r="W26" s="91" t="s">
        <v>56</v>
      </c>
      <c r="AB26" s="3"/>
      <c r="AC26" s="1"/>
      <c r="AD26" s="3"/>
      <c r="AE26" s="3"/>
      <c r="AF26" s="93"/>
      <c r="AG26" s="1"/>
      <c r="AH26" s="1"/>
      <c r="AI26" s="39" t="e">
        <f>IF(ISBLANK(#REF!),"",IF(#REF!="NEJ",0,IF(VLOOKUP(AJ26,$AC$12:$AF$19,4,FALSE)=1,2,1)))</f>
        <v>#REF!</v>
      </c>
      <c r="AJ26" s="40" t="e">
        <f>#REF!</f>
        <v>#REF!</v>
      </c>
      <c r="AK26" s="3"/>
    </row>
    <row r="27" spans="3:37" ht="16.5" thickBot="1" x14ac:dyDescent="0.3">
      <c r="C27" s="204"/>
      <c r="D27" s="137">
        <v>13</v>
      </c>
      <c r="E27" s="138" t="s">
        <v>67</v>
      </c>
      <c r="F27" s="139" t="s">
        <v>51</v>
      </c>
      <c r="G27" s="178"/>
      <c r="H27" s="178"/>
      <c r="I27" s="178"/>
      <c r="J27" s="120"/>
      <c r="L27" s="57">
        <f t="shared" si="0"/>
        <v>1</v>
      </c>
      <c r="M27" s="187"/>
      <c r="N27" s="177"/>
      <c r="O27" s="169"/>
      <c r="P27" s="169"/>
      <c r="Q27" s="94"/>
      <c r="R27" s="41" t="s">
        <v>31</v>
      </c>
      <c r="S27" s="42">
        <f>S24+S26</f>
        <v>1</v>
      </c>
      <c r="T27" s="43" t="str">
        <f>VLOOKUP(S27,$V$24:$W$27,2)</f>
        <v>BRONS</v>
      </c>
      <c r="U27" s="5"/>
      <c r="V27" s="95">
        <v>3</v>
      </c>
      <c r="W27" s="96" t="s">
        <v>22</v>
      </c>
      <c r="X27" s="61"/>
      <c r="Y27" s="97"/>
      <c r="Z27" s="61"/>
      <c r="AA27" s="61"/>
      <c r="AB27" s="3"/>
      <c r="AC27" s="1"/>
      <c r="AD27" s="3"/>
      <c r="AE27" s="3"/>
      <c r="AF27" s="93"/>
      <c r="AG27" s="1"/>
      <c r="AH27" s="1"/>
      <c r="AI27" s="39" t="e">
        <f>IF(ISBLANK(#REF!),"",IF(#REF!="NEJ",0,IF(VLOOKUP(AJ27,$AC$12:$AF$19,4,FALSE)=1,2,1)))</f>
        <v>#REF!</v>
      </c>
      <c r="AJ27" s="40" t="e">
        <f>#REF!</f>
        <v>#REF!</v>
      </c>
      <c r="AK27" s="3"/>
    </row>
    <row r="28" spans="3:37" ht="15.75" thickBot="1" x14ac:dyDescent="0.25">
      <c r="C28" s="204"/>
      <c r="D28" s="141">
        <v>14</v>
      </c>
      <c r="E28" s="142" t="s">
        <v>68</v>
      </c>
      <c r="F28" s="139" t="s">
        <v>51</v>
      </c>
      <c r="G28" s="178"/>
      <c r="H28" s="178"/>
      <c r="I28" s="178"/>
      <c r="J28" s="120"/>
      <c r="L28" s="57">
        <f t="shared" si="0"/>
        <v>1</v>
      </c>
      <c r="M28" s="176"/>
      <c r="N28" s="172"/>
      <c r="O28" s="169"/>
      <c r="P28" s="169"/>
      <c r="U28" s="5"/>
      <c r="V28" s="93"/>
      <c r="W28" s="5"/>
      <c r="X28" s="5"/>
      <c r="Y28" s="93"/>
      <c r="AB28" s="3"/>
      <c r="AH28" s="3"/>
      <c r="AI28" s="39" t="e">
        <f>IF(ISBLANK(#REF!),"",IF(#REF!="NEJ",0,IF(VLOOKUP(AJ28,$AC$12:$AF$19,4,FALSE)=1,2,1)))</f>
        <v>#REF!</v>
      </c>
      <c r="AJ28" s="40" t="e">
        <f>#REF!</f>
        <v>#REF!</v>
      </c>
      <c r="AK28" s="3"/>
    </row>
    <row r="29" spans="3:37" ht="16.5" thickBot="1" x14ac:dyDescent="0.3">
      <c r="C29" s="204"/>
      <c r="D29" s="137">
        <v>15</v>
      </c>
      <c r="E29" s="138" t="s">
        <v>69</v>
      </c>
      <c r="F29" s="139" t="s">
        <v>51</v>
      </c>
      <c r="G29" s="140" t="str">
        <f>N29</f>
        <v>BRONS</v>
      </c>
      <c r="H29" s="178"/>
      <c r="I29" s="178"/>
      <c r="J29" s="120"/>
      <c r="L29" s="44">
        <f t="shared" si="0"/>
        <v>1</v>
      </c>
      <c r="M29" s="45">
        <f t="shared" ref="M29" si="2">L29</f>
        <v>1</v>
      </c>
      <c r="N29" s="46" t="str">
        <f>VLOOKUP(M29,$V$24:$W$27,2)</f>
        <v>BRONS</v>
      </c>
      <c r="O29" s="170"/>
      <c r="P29" s="170"/>
      <c r="R29" s="6" t="s">
        <v>70</v>
      </c>
      <c r="S29" s="7"/>
      <c r="T29" s="8"/>
      <c r="Y29" s="93"/>
      <c r="AB29" s="98"/>
      <c r="AH29" s="3"/>
      <c r="AI29" s="99" t="e">
        <f>IF(ISBLANK(#REF!),"",IF(#REF!="NEJ",0,IF(VLOOKUP(AJ29,$AC$12:$AF$19,4,FALSE)=1,2,1)))</f>
        <v>#REF!</v>
      </c>
      <c r="AJ29" s="40" t="e">
        <f>#REF!</f>
        <v>#REF!</v>
      </c>
      <c r="AK29" s="3"/>
    </row>
    <row r="30" spans="3:37" ht="33.75" hidden="1" customHeight="1" thickBot="1" x14ac:dyDescent="0.3">
      <c r="C30" s="103"/>
      <c r="D30" s="103"/>
      <c r="E30" s="103"/>
      <c r="F30" s="120"/>
      <c r="G30" s="103"/>
      <c r="H30" s="103"/>
      <c r="I30" s="103"/>
      <c r="J30" s="103"/>
      <c r="K30" s="136"/>
      <c r="L30" s="103"/>
      <c r="R30" s="19" t="s">
        <v>17</v>
      </c>
      <c r="S30" s="20">
        <f>MIN(M26:M29)</f>
        <v>1</v>
      </c>
      <c r="T30" s="21"/>
      <c r="U30" s="9"/>
      <c r="Y30" s="93"/>
      <c r="AB30" s="3"/>
      <c r="AE30" s="3"/>
      <c r="AF30" s="3"/>
      <c r="AG30" s="100"/>
      <c r="AH30" s="100"/>
      <c r="AI30" s="3" t="e">
        <f>IF(ISBLANK(#REF!),"",IF(#REF!="NEJ",0,IF(VLOOKUP(AJ30,$AC$12:$AF$19,4,FALSE)=1,2,1)))</f>
        <v>#REF!</v>
      </c>
      <c r="AJ30" s="40" t="e">
        <f>#REF!</f>
        <v>#REF!</v>
      </c>
      <c r="AK30" s="3"/>
    </row>
    <row r="31" spans="3:37" ht="18" hidden="1" x14ac:dyDescent="0.25">
      <c r="C31" s="103"/>
      <c r="D31" s="103"/>
      <c r="E31" s="103"/>
      <c r="F31" s="133"/>
      <c r="G31" s="103"/>
      <c r="H31" s="103"/>
      <c r="I31" s="103"/>
      <c r="J31" s="103"/>
      <c r="K31" s="136"/>
      <c r="L31" s="103"/>
      <c r="M31" s="103"/>
      <c r="N31" s="103"/>
      <c r="R31" s="19" t="s">
        <v>23</v>
      </c>
      <c r="S31" s="20">
        <f>COUNTIF(M26:M29,"&gt;"&amp;S30)</f>
        <v>0</v>
      </c>
      <c r="T31" s="21"/>
      <c r="U31" s="101"/>
      <c r="V31" s="5"/>
      <c r="W31" s="5"/>
      <c r="X31" s="5"/>
      <c r="Y31" s="93"/>
      <c r="AB31" s="3"/>
      <c r="AE31" s="3"/>
      <c r="AF31" s="3"/>
      <c r="AG31" s="100"/>
      <c r="AH31" s="100"/>
      <c r="AI31" s="34" t="e">
        <f>IF(ISBLANK(#REF!),"",IF(#REF!="NEJ",0,IF(VLOOKUP(AJ31,$AC$12:$AF$19,4,FALSE)=1,2,1)))</f>
        <v>#REF!</v>
      </c>
      <c r="AJ31" s="40" t="e">
        <f>#REF!</f>
        <v>#REF!</v>
      </c>
      <c r="AK31" s="3"/>
    </row>
    <row r="32" spans="3:37" ht="18.75" hidden="1" thickBot="1" x14ac:dyDescent="0.3">
      <c r="C32" s="103"/>
      <c r="D32" s="103"/>
      <c r="E32" s="103"/>
      <c r="F32" s="133"/>
      <c r="G32" s="103"/>
      <c r="H32" s="103"/>
      <c r="I32" s="103"/>
      <c r="J32" s="103"/>
      <c r="K32" s="136"/>
      <c r="L32" s="103"/>
      <c r="M32" s="103"/>
      <c r="N32" s="103"/>
      <c r="R32" s="19" t="s">
        <v>66</v>
      </c>
      <c r="S32" s="20">
        <f>IF(S31&gt;=QUOTIENT(COUNT(M26:M29),2),1,0)</f>
        <v>0</v>
      </c>
      <c r="T32" s="21"/>
      <c r="U32" s="101"/>
      <c r="V32" s="5"/>
      <c r="W32" s="5"/>
      <c r="X32" s="5"/>
      <c r="Y32" s="93"/>
      <c r="AB32" s="3"/>
      <c r="AE32" s="3"/>
      <c r="AF32" s="3"/>
      <c r="AG32" s="100"/>
      <c r="AH32" s="100"/>
      <c r="AI32" s="39" t="e">
        <f>IF(ISBLANK(#REF!),"",IF(#REF!="NEJ",0,IF(VLOOKUP(AJ32,$AC$12:$AF$19,4,FALSE)=1,2,1)))</f>
        <v>#REF!</v>
      </c>
      <c r="AJ32" s="40" t="e">
        <f>#REF!</f>
        <v>#REF!</v>
      </c>
      <c r="AK32" s="3"/>
    </row>
    <row r="33" spans="2:38" ht="18.75" hidden="1" thickBot="1" x14ac:dyDescent="0.3">
      <c r="C33" s="103"/>
      <c r="D33" s="103"/>
      <c r="E33" s="103"/>
      <c r="F33" s="133"/>
      <c r="G33" s="103"/>
      <c r="H33" s="103"/>
      <c r="I33" s="103"/>
      <c r="J33" s="103"/>
      <c r="K33" s="136"/>
      <c r="L33" s="103"/>
      <c r="M33" s="103"/>
      <c r="N33" s="103"/>
      <c r="R33" s="41" t="s">
        <v>31</v>
      </c>
      <c r="S33" s="42">
        <f>S30+S32</f>
        <v>1</v>
      </c>
      <c r="T33" s="43" t="str">
        <f>VLOOKUP(S33,$V$24:$W$27,2)</f>
        <v>BRONS</v>
      </c>
      <c r="U33" s="101"/>
      <c r="V33" s="101"/>
      <c r="W33" s="5"/>
      <c r="X33" s="5"/>
      <c r="Y33" s="93"/>
      <c r="AB33" s="3"/>
      <c r="AE33" s="3"/>
      <c r="AF33" s="3"/>
      <c r="AG33" s="100"/>
      <c r="AH33" s="100"/>
      <c r="AI33" s="39" t="e">
        <f>IF(ISBLANK(#REF!),"",IF(#REF!="NEJ",0,IF(VLOOKUP(AJ33,$AC$12:$AF$19,4,FALSE)=1,2,1)))</f>
        <v>#REF!</v>
      </c>
      <c r="AJ33" s="40" t="e">
        <f>#REF!</f>
        <v>#REF!</v>
      </c>
      <c r="AK33" s="3"/>
    </row>
    <row r="34" spans="2:38" ht="15" hidden="1" x14ac:dyDescent="0.2">
      <c r="C34" s="103"/>
      <c r="D34" s="103"/>
      <c r="E34" s="103"/>
      <c r="F34" s="133"/>
      <c r="G34" s="103"/>
      <c r="H34" s="103"/>
      <c r="I34" s="124"/>
      <c r="J34" s="124"/>
      <c r="K34" s="108"/>
      <c r="L34" s="108"/>
      <c r="M34" s="108"/>
      <c r="N34" s="108"/>
      <c r="O34" s="103"/>
      <c r="P34" s="103"/>
      <c r="Q34" s="103"/>
      <c r="R34" s="103"/>
      <c r="S34" s="103"/>
      <c r="U34" s="101"/>
      <c r="V34" s="101"/>
      <c r="W34" s="101"/>
      <c r="X34" s="5"/>
      <c r="Y34" s="93"/>
      <c r="AB34" s="3"/>
      <c r="AE34" s="3"/>
      <c r="AF34" s="3"/>
      <c r="AG34" s="100"/>
      <c r="AH34" s="100"/>
      <c r="AI34" s="39" t="e">
        <f>IF(ISBLANK(#REF!),"",IF(#REF!="NEJ",0,IF(VLOOKUP(AJ34,$AC$12:$AF$19,4,FALSE)=1,2,1)))</f>
        <v>#REF!</v>
      </c>
      <c r="AJ34" s="40" t="e">
        <f>#REF!</f>
        <v>#REF!</v>
      </c>
      <c r="AK34" s="3"/>
    </row>
    <row r="35" spans="2:38" ht="15" hidden="1" x14ac:dyDescent="0.2">
      <c r="C35" s="103"/>
      <c r="D35" s="104"/>
      <c r="E35" s="103"/>
      <c r="F35" s="133"/>
      <c r="G35" s="103"/>
      <c r="H35" s="103"/>
      <c r="I35" s="124"/>
      <c r="J35" s="124"/>
      <c r="K35" s="108"/>
      <c r="L35" s="108"/>
      <c r="M35" s="108"/>
      <c r="N35" s="103"/>
      <c r="O35" s="103"/>
      <c r="P35" s="103"/>
      <c r="Q35" s="103"/>
      <c r="R35" s="103"/>
      <c r="S35" s="103"/>
      <c r="U35" s="9"/>
      <c r="V35" s="93"/>
      <c r="W35" s="93"/>
      <c r="X35" s="93"/>
      <c r="Y35" s="93"/>
      <c r="AB35" s="3"/>
      <c r="AC35" s="3"/>
      <c r="AD35" s="3"/>
      <c r="AE35" s="3"/>
      <c r="AF35" s="3"/>
      <c r="AG35" s="100"/>
      <c r="AH35" s="100"/>
      <c r="AI35" s="39" t="e">
        <f>IF(ISBLANK(#REF!),"",IF(#REF!="NEJ",0,IF(VLOOKUP(AJ35,$AC$12:$AF$19,4,FALSE)=1,2,1)))</f>
        <v>#REF!</v>
      </c>
      <c r="AJ35" s="40" t="e">
        <f>#REF!</f>
        <v>#REF!</v>
      </c>
      <c r="AK35" s="3"/>
    </row>
    <row r="36" spans="2:38" ht="15" hidden="1" thickBot="1" x14ac:dyDescent="0.25">
      <c r="C36" s="103"/>
      <c r="D36" s="104"/>
      <c r="E36" s="103"/>
      <c r="F36" s="133"/>
      <c r="G36" s="103"/>
      <c r="H36" s="103"/>
      <c r="I36" s="124"/>
      <c r="J36" s="124"/>
      <c r="K36" s="108"/>
      <c r="L36" s="108"/>
      <c r="M36" s="108"/>
      <c r="N36" s="108"/>
      <c r="O36" s="108"/>
      <c r="P36" s="108"/>
      <c r="Q36" s="108"/>
      <c r="R36" s="108"/>
      <c r="S36" s="108"/>
      <c r="T36"/>
      <c r="U36"/>
      <c r="V36"/>
      <c r="W36"/>
      <c r="X36"/>
      <c r="Y36"/>
      <c r="Z36"/>
      <c r="AA36"/>
      <c r="AB36"/>
      <c r="AC36"/>
      <c r="AD36"/>
      <c r="AE36" s="3"/>
      <c r="AF36" s="3"/>
      <c r="AG36" s="100"/>
      <c r="AH36" s="100"/>
      <c r="AI36" s="99" t="e">
        <f>IF(ISBLANK(#REF!),"",IF(#REF!="NEJ",0,IF(VLOOKUP(AJ36,$AC$12:$AF$19,4,FALSE)=1,2,1)))</f>
        <v>#REF!</v>
      </c>
      <c r="AJ36" s="102" t="e">
        <f>#REF!</f>
        <v>#REF!</v>
      </c>
      <c r="AK36" s="3"/>
    </row>
    <row r="37" spans="2:38" s="108" customFormat="1" x14ac:dyDescent="0.2">
      <c r="B37" s="124"/>
      <c r="C37" s="124"/>
      <c r="D37" s="124"/>
      <c r="E37" s="124"/>
      <c r="F37" s="124"/>
      <c r="G37" s="103"/>
      <c r="H37" s="103"/>
      <c r="I37" s="124"/>
      <c r="J37" s="124"/>
      <c r="T37"/>
      <c r="U37"/>
      <c r="V37"/>
      <c r="W37"/>
      <c r="X37"/>
      <c r="Y37"/>
      <c r="Z37"/>
      <c r="AA37"/>
      <c r="AB37"/>
      <c r="AC37"/>
      <c r="AD37"/>
      <c r="AE37" s="103"/>
      <c r="AF37" s="103"/>
      <c r="AG37" s="111"/>
      <c r="AH37" s="111"/>
      <c r="AI37" s="103"/>
      <c r="AJ37" s="103"/>
      <c r="AK37" s="103"/>
      <c r="AL37" s="103"/>
    </row>
    <row r="38" spans="2:38" s="108" customFormat="1" ht="24.95" customHeight="1" x14ac:dyDescent="0.2">
      <c r="B38" s="124"/>
      <c r="C38" s="103"/>
      <c r="D38" s="104"/>
      <c r="E38" s="103"/>
      <c r="F38" s="103"/>
      <c r="G38" s="103"/>
      <c r="H38" s="103"/>
      <c r="I38" s="124"/>
      <c r="J38" s="124"/>
      <c r="AE38" s="103"/>
      <c r="AF38" s="103"/>
      <c r="AG38" s="111"/>
      <c r="AH38" s="111"/>
      <c r="AI38" s="103"/>
      <c r="AJ38" s="103"/>
      <c r="AK38" s="103"/>
      <c r="AL38" s="103"/>
    </row>
    <row r="39" spans="2:38" s="108" customFormat="1" ht="15.75" x14ac:dyDescent="0.2">
      <c r="B39" s="124"/>
      <c r="C39" s="116"/>
      <c r="D39" s="116"/>
      <c r="E39" s="116"/>
      <c r="F39" s="116"/>
      <c r="G39" s="103"/>
      <c r="H39" s="103"/>
      <c r="I39" s="124"/>
      <c r="J39" s="124"/>
      <c r="T39" s="103"/>
      <c r="U39" s="103"/>
      <c r="V39" s="115"/>
      <c r="W39" s="115"/>
      <c r="X39" s="112"/>
      <c r="Y39" s="115"/>
      <c r="Z39" s="115"/>
      <c r="AA39" s="103"/>
      <c r="AB39" s="103"/>
      <c r="AC39" s="103"/>
      <c r="AD39" s="103"/>
      <c r="AE39" s="103"/>
      <c r="AF39" s="103"/>
      <c r="AG39" s="111"/>
      <c r="AH39" s="111"/>
      <c r="AI39" s="103"/>
      <c r="AJ39" s="103"/>
      <c r="AK39" s="103"/>
      <c r="AL39" s="103"/>
    </row>
    <row r="40" spans="2:38" s="108" customFormat="1" x14ac:dyDescent="0.2">
      <c r="B40" s="124"/>
      <c r="C40" s="103"/>
      <c r="D40" s="104"/>
      <c r="E40" s="103"/>
      <c r="F40" s="103"/>
      <c r="G40" s="103"/>
      <c r="H40" s="124"/>
      <c r="I40" s="124"/>
      <c r="J40" s="124"/>
      <c r="L40" s="103"/>
      <c r="T40" s="103"/>
      <c r="U40" s="115"/>
      <c r="V40" s="115"/>
      <c r="W40" s="115"/>
      <c r="X40" s="112"/>
      <c r="Y40" s="115"/>
      <c r="Z40" s="115"/>
      <c r="AA40" s="103"/>
      <c r="AB40" s="103"/>
      <c r="AC40" s="103"/>
      <c r="AD40" s="103"/>
      <c r="AE40" s="103"/>
      <c r="AF40" s="103"/>
      <c r="AG40" s="111"/>
      <c r="AH40" s="111"/>
      <c r="AI40" s="103"/>
      <c r="AJ40" s="114"/>
      <c r="AK40" s="114"/>
      <c r="AL40" s="103"/>
    </row>
    <row r="41" spans="2:38" s="108" customFormat="1" ht="15.75" customHeight="1" x14ac:dyDescent="0.2">
      <c r="B41" s="124"/>
      <c r="C41" s="103"/>
      <c r="G41" s="103"/>
      <c r="H41" s="103"/>
      <c r="I41" s="124"/>
      <c r="J41" s="124"/>
      <c r="L41" s="103"/>
      <c r="T41" s="103"/>
      <c r="U41" s="115"/>
      <c r="V41" s="113"/>
      <c r="W41" s="113"/>
      <c r="X41" s="113"/>
      <c r="Y41" s="103"/>
      <c r="Z41" s="103"/>
      <c r="AA41" s="103"/>
      <c r="AB41" s="103"/>
      <c r="AC41" s="103"/>
      <c r="AD41" s="103"/>
      <c r="AE41" s="103"/>
      <c r="AF41" s="103"/>
      <c r="AG41" s="111"/>
      <c r="AH41" s="111"/>
      <c r="AI41" s="103"/>
      <c r="AJ41" s="114"/>
      <c r="AK41" s="114"/>
      <c r="AL41" s="103"/>
    </row>
    <row r="42" spans="2:38" s="108" customFormat="1" ht="15" x14ac:dyDescent="0.2">
      <c r="B42" s="124"/>
      <c r="C42" s="103"/>
      <c r="D42" s="104"/>
      <c r="E42" s="103"/>
      <c r="F42" s="103"/>
      <c r="G42" s="103"/>
      <c r="H42" s="103"/>
      <c r="I42" s="124"/>
      <c r="J42" s="124"/>
      <c r="L42" s="103"/>
      <c r="T42" s="103"/>
      <c r="U42" s="11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14"/>
      <c r="AH42" s="114"/>
      <c r="AI42" s="103"/>
      <c r="AJ42" s="114"/>
      <c r="AK42" s="114"/>
      <c r="AL42" s="103"/>
    </row>
    <row r="43" spans="2:38" s="108" customFormat="1" x14ac:dyDescent="0.2">
      <c r="B43" s="124"/>
      <c r="C43" s="103"/>
      <c r="D43" s="104"/>
      <c r="E43" s="103"/>
      <c r="F43" s="103"/>
      <c r="G43" s="103"/>
      <c r="H43" s="103"/>
      <c r="I43" s="124"/>
      <c r="J43" s="124"/>
      <c r="L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14"/>
      <c r="AH43" s="114"/>
      <c r="AI43" s="103"/>
      <c r="AJ43" s="114"/>
      <c r="AK43" s="114"/>
      <c r="AL43" s="103"/>
    </row>
    <row r="44" spans="2:38" s="108" customFormat="1" x14ac:dyDescent="0.2">
      <c r="B44" s="124"/>
      <c r="C44" s="103"/>
      <c r="D44" s="104"/>
      <c r="E44" s="103"/>
      <c r="F44" s="103"/>
      <c r="G44" s="103"/>
      <c r="H44" s="103"/>
      <c r="I44" s="124"/>
      <c r="J44" s="124"/>
      <c r="L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14"/>
      <c r="AH44" s="114"/>
      <c r="AI44" s="103"/>
      <c r="AJ44" s="114"/>
      <c r="AK44" s="114"/>
      <c r="AL44" s="103"/>
    </row>
    <row r="45" spans="2:38" s="108" customFormat="1" x14ac:dyDescent="0.2">
      <c r="B45" s="124"/>
      <c r="C45" s="103"/>
      <c r="D45" s="104"/>
      <c r="E45" s="103"/>
      <c r="F45" s="103"/>
      <c r="G45" s="103"/>
      <c r="H45" s="103"/>
      <c r="I45" s="124"/>
      <c r="J45" s="124"/>
      <c r="L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14"/>
      <c r="AH45" s="114"/>
      <c r="AI45" s="103"/>
      <c r="AJ45" s="114"/>
      <c r="AK45" s="114"/>
      <c r="AL45" s="103"/>
    </row>
    <row r="46" spans="2:38" s="108" customFormat="1" x14ac:dyDescent="0.2">
      <c r="B46" s="124"/>
      <c r="C46" s="103"/>
      <c r="D46" s="104"/>
      <c r="E46" s="103"/>
      <c r="F46" s="103"/>
      <c r="G46" s="103"/>
      <c r="H46" s="103"/>
      <c r="I46" s="124"/>
      <c r="J46" s="124"/>
      <c r="L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14"/>
      <c r="AH46" s="114"/>
      <c r="AI46" s="103"/>
      <c r="AJ46" s="114"/>
      <c r="AK46" s="114"/>
      <c r="AL46" s="103"/>
    </row>
    <row r="47" spans="2:38" s="108" customFormat="1" x14ac:dyDescent="0.2">
      <c r="B47" s="124"/>
      <c r="C47" s="103"/>
      <c r="D47" s="104"/>
      <c r="E47" s="103"/>
      <c r="F47" s="103"/>
      <c r="G47" s="103"/>
      <c r="H47" s="103"/>
      <c r="I47" s="124"/>
      <c r="J47" s="124"/>
      <c r="L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14"/>
      <c r="AH47" s="114"/>
      <c r="AI47" s="103"/>
      <c r="AJ47" s="114"/>
      <c r="AK47" s="114"/>
      <c r="AL47" s="103"/>
    </row>
    <row r="48" spans="2:38" s="108" customFormat="1" x14ac:dyDescent="0.2">
      <c r="B48" s="124"/>
      <c r="C48" s="103"/>
      <c r="D48" s="104"/>
      <c r="E48" s="103"/>
      <c r="F48" s="103"/>
      <c r="G48" s="103"/>
      <c r="H48" s="103"/>
      <c r="I48" s="124"/>
      <c r="J48" s="124"/>
      <c r="L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14"/>
      <c r="AH48" s="114"/>
      <c r="AI48" s="103"/>
      <c r="AJ48" s="114"/>
      <c r="AK48" s="114"/>
      <c r="AL48" s="103"/>
    </row>
    <row r="49" spans="2:38" s="108" customFormat="1" x14ac:dyDescent="0.2">
      <c r="B49" s="124"/>
      <c r="C49" s="103"/>
      <c r="D49" s="104"/>
      <c r="E49" s="103"/>
      <c r="F49" s="103"/>
      <c r="G49" s="103"/>
      <c r="H49" s="103"/>
      <c r="I49" s="124"/>
      <c r="J49" s="124"/>
      <c r="L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14"/>
      <c r="AE49" s="114"/>
      <c r="AF49" s="114"/>
      <c r="AG49" s="114"/>
      <c r="AH49" s="114"/>
      <c r="AI49" s="103"/>
      <c r="AJ49" s="114"/>
      <c r="AK49" s="114"/>
      <c r="AL49" s="103"/>
    </row>
    <row r="50" spans="2:38" s="108" customFormat="1" x14ac:dyDescent="0.2">
      <c r="B50" s="124"/>
      <c r="C50" s="103"/>
      <c r="D50" s="104"/>
      <c r="E50" s="103"/>
      <c r="F50" s="103"/>
      <c r="G50" s="103"/>
      <c r="H50" s="103"/>
      <c r="I50" s="103"/>
      <c r="J50" s="103"/>
      <c r="K50" s="103"/>
      <c r="L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14"/>
      <c r="AD50" s="114"/>
      <c r="AE50" s="114"/>
      <c r="AF50" s="114"/>
      <c r="AG50" s="114"/>
      <c r="AH50" s="114"/>
      <c r="AI50" s="103"/>
      <c r="AJ50" s="114"/>
      <c r="AK50" s="114"/>
      <c r="AL50" s="103"/>
    </row>
    <row r="51" spans="2:38" s="108" customFormat="1" x14ac:dyDescent="0.2">
      <c r="B51" s="124"/>
      <c r="C51" s="103"/>
      <c r="D51" s="104"/>
      <c r="E51" s="103"/>
      <c r="F51" s="103"/>
      <c r="G51" s="103"/>
      <c r="H51" s="103"/>
      <c r="I51" s="103"/>
      <c r="J51" s="103"/>
      <c r="K51" s="103"/>
      <c r="L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14"/>
      <c r="AD51" s="114"/>
      <c r="AE51" s="114"/>
      <c r="AF51" s="114"/>
      <c r="AG51" s="114"/>
      <c r="AH51" s="114"/>
      <c r="AI51" s="103"/>
      <c r="AJ51" s="114"/>
      <c r="AK51" s="114"/>
      <c r="AL51" s="103"/>
    </row>
    <row r="52" spans="2:38" s="108" customFormat="1" x14ac:dyDescent="0.2">
      <c r="B52" s="124"/>
      <c r="C52" s="103"/>
      <c r="D52" s="104"/>
      <c r="E52" s="103"/>
      <c r="F52" s="103"/>
      <c r="G52" s="103"/>
      <c r="H52" s="103"/>
      <c r="I52" s="103"/>
      <c r="J52" s="103"/>
      <c r="K52" s="103"/>
      <c r="L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14"/>
      <c r="AD52" s="114"/>
      <c r="AE52" s="114"/>
      <c r="AF52" s="114"/>
      <c r="AG52" s="114"/>
      <c r="AH52" s="114"/>
      <c r="AI52" s="103"/>
      <c r="AJ52" s="114"/>
      <c r="AK52" s="114"/>
      <c r="AL52" s="103"/>
    </row>
    <row r="53" spans="2:38" s="108" customFormat="1" x14ac:dyDescent="0.2">
      <c r="B53" s="124"/>
      <c r="C53" s="103"/>
      <c r="D53" s="104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14"/>
      <c r="AD53" s="114"/>
      <c r="AE53" s="114"/>
      <c r="AF53" s="114"/>
      <c r="AG53" s="114"/>
      <c r="AH53" s="114"/>
      <c r="AI53" s="103"/>
      <c r="AJ53" s="114"/>
      <c r="AK53" s="114"/>
      <c r="AL53" s="103"/>
    </row>
    <row r="54" spans="2:38" s="108" customFormat="1" x14ac:dyDescent="0.2">
      <c r="B54" s="124"/>
      <c r="C54" s="103"/>
      <c r="D54" s="104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14"/>
      <c r="AD54" s="114"/>
      <c r="AE54" s="114"/>
      <c r="AF54" s="114"/>
      <c r="AG54" s="114"/>
      <c r="AH54" s="114"/>
      <c r="AI54" s="103"/>
      <c r="AJ54" s="114"/>
      <c r="AK54" s="114"/>
      <c r="AL54" s="103"/>
    </row>
    <row r="55" spans="2:38" s="108" customFormat="1" x14ac:dyDescent="0.2">
      <c r="B55" s="124"/>
      <c r="C55" s="103"/>
      <c r="D55" s="104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14"/>
      <c r="AD55" s="114"/>
      <c r="AE55" s="114"/>
      <c r="AF55" s="114"/>
      <c r="AG55" s="114"/>
      <c r="AH55" s="114"/>
      <c r="AI55" s="103"/>
      <c r="AJ55" s="114"/>
      <c r="AK55" s="114"/>
      <c r="AL55" s="103"/>
    </row>
    <row r="56" spans="2:38" s="108" customFormat="1" x14ac:dyDescent="0.2">
      <c r="B56" s="124"/>
      <c r="C56" s="192"/>
      <c r="D56" s="192"/>
      <c r="E56" s="192"/>
      <c r="F56" s="192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14"/>
      <c r="AD56" s="114"/>
      <c r="AE56" s="114"/>
      <c r="AF56" s="114"/>
      <c r="AG56" s="114"/>
      <c r="AH56" s="114"/>
      <c r="AI56" s="103"/>
      <c r="AJ56" s="114"/>
      <c r="AK56" s="114"/>
      <c r="AL56" s="103"/>
    </row>
    <row r="57" spans="2:38" s="108" customFormat="1" x14ac:dyDescent="0.2">
      <c r="B57" s="124"/>
      <c r="C57" s="120"/>
      <c r="D57" s="121"/>
      <c r="E57" s="121"/>
      <c r="F57" s="121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14"/>
      <c r="AD57" s="114"/>
      <c r="AE57" s="114"/>
      <c r="AF57" s="114"/>
      <c r="AG57" s="114"/>
      <c r="AH57" s="114"/>
      <c r="AI57" s="103"/>
      <c r="AJ57" s="114"/>
      <c r="AK57" s="114"/>
      <c r="AL57" s="103"/>
    </row>
    <row r="58" spans="2:38" s="108" customFormat="1" x14ac:dyDescent="0.2">
      <c r="B58" s="124"/>
      <c r="C58" s="120"/>
      <c r="D58" s="121"/>
      <c r="E58" s="121"/>
      <c r="F58" s="121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14"/>
      <c r="AD58" s="114"/>
      <c r="AE58" s="114"/>
      <c r="AF58" s="114"/>
      <c r="AG58" s="114"/>
      <c r="AH58" s="114"/>
      <c r="AI58" s="103"/>
      <c r="AJ58" s="114"/>
      <c r="AK58" s="114"/>
      <c r="AL58" s="103"/>
    </row>
    <row r="59" spans="2:38" s="108" customFormat="1" x14ac:dyDescent="0.2">
      <c r="B59" s="124"/>
      <c r="C59" s="103"/>
      <c r="D59" s="119"/>
      <c r="E59" s="119"/>
      <c r="F59" s="119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14"/>
      <c r="AD59" s="114"/>
      <c r="AE59" s="114"/>
      <c r="AF59" s="114"/>
      <c r="AG59" s="114"/>
      <c r="AH59" s="114"/>
      <c r="AI59" s="103"/>
      <c r="AJ59" s="114"/>
      <c r="AK59" s="114"/>
      <c r="AL59" s="103"/>
    </row>
    <row r="60" spans="2:38" s="108" customFormat="1" x14ac:dyDescent="0.2">
      <c r="B60" s="124"/>
      <c r="C60" s="120"/>
      <c r="D60" s="121"/>
      <c r="E60" s="121"/>
      <c r="F60" s="121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14"/>
      <c r="AD60" s="114"/>
      <c r="AE60" s="114"/>
      <c r="AF60" s="114"/>
      <c r="AG60" s="114"/>
      <c r="AH60" s="114"/>
      <c r="AI60" s="103"/>
      <c r="AJ60" s="114"/>
      <c r="AK60" s="114"/>
      <c r="AL60" s="103"/>
    </row>
    <row r="61" spans="2:38" s="108" customFormat="1" x14ac:dyDescent="0.2">
      <c r="B61" s="124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14"/>
      <c r="AD61" s="114"/>
      <c r="AE61" s="114"/>
      <c r="AF61" s="114"/>
      <c r="AG61" s="114"/>
      <c r="AH61" s="114"/>
      <c r="AI61" s="103"/>
      <c r="AJ61" s="114"/>
      <c r="AK61" s="114"/>
      <c r="AL61" s="103"/>
    </row>
    <row r="62" spans="2:38" s="108" customFormat="1" x14ac:dyDescent="0.2">
      <c r="B62" s="124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14"/>
      <c r="AD62" s="114"/>
      <c r="AE62" s="114"/>
      <c r="AF62" s="114"/>
      <c r="AG62" s="114"/>
      <c r="AH62" s="114"/>
      <c r="AI62" s="103"/>
      <c r="AJ62" s="114"/>
      <c r="AK62" s="114"/>
      <c r="AL62" s="103"/>
    </row>
    <row r="63" spans="2:38" s="108" customFormat="1" x14ac:dyDescent="0.2">
      <c r="B63" s="124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14"/>
      <c r="AD63" s="114"/>
      <c r="AE63" s="114"/>
      <c r="AF63" s="114"/>
      <c r="AG63" s="114"/>
      <c r="AH63" s="114"/>
      <c r="AI63" s="103"/>
      <c r="AJ63" s="114"/>
      <c r="AK63" s="114"/>
      <c r="AL63" s="103"/>
    </row>
    <row r="64" spans="2:38" s="108" customFormat="1" x14ac:dyDescent="0.2">
      <c r="B64" s="124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14"/>
      <c r="AD64" s="114"/>
      <c r="AE64" s="114"/>
      <c r="AF64" s="114"/>
      <c r="AG64" s="114"/>
      <c r="AH64" s="114"/>
      <c r="AI64" s="103"/>
      <c r="AJ64" s="114"/>
      <c r="AK64" s="114"/>
      <c r="AL64" s="103"/>
    </row>
    <row r="65" spans="2:38" s="108" customFormat="1" x14ac:dyDescent="0.2">
      <c r="B65" s="124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14"/>
      <c r="AD65" s="114"/>
      <c r="AE65" s="114"/>
      <c r="AF65" s="114"/>
      <c r="AG65" s="114"/>
      <c r="AH65" s="114"/>
      <c r="AI65" s="103"/>
      <c r="AJ65" s="114"/>
      <c r="AK65" s="114"/>
      <c r="AL65" s="103"/>
    </row>
    <row r="66" spans="2:38" s="108" customFormat="1" x14ac:dyDescent="0.2">
      <c r="B66" s="124"/>
      <c r="C66" s="103"/>
      <c r="D66" s="104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14"/>
      <c r="AD66" s="114"/>
      <c r="AE66" s="114"/>
      <c r="AF66" s="114"/>
      <c r="AG66" s="114"/>
      <c r="AH66" s="114"/>
      <c r="AI66" s="103"/>
      <c r="AJ66" s="114"/>
      <c r="AK66" s="114"/>
      <c r="AL66" s="103"/>
    </row>
    <row r="67" spans="2:38" s="108" customFormat="1" x14ac:dyDescent="0.2">
      <c r="B67" s="124"/>
      <c r="C67" s="103"/>
      <c r="D67" s="104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14"/>
      <c r="AD67" s="114"/>
      <c r="AE67" s="114"/>
      <c r="AF67" s="114"/>
      <c r="AG67" s="114"/>
      <c r="AH67" s="114"/>
      <c r="AI67" s="103"/>
      <c r="AJ67" s="114"/>
      <c r="AK67" s="114"/>
      <c r="AL67" s="103"/>
    </row>
    <row r="68" spans="2:38" s="108" customFormat="1" x14ac:dyDescent="0.2">
      <c r="B68" s="124"/>
      <c r="C68" s="103"/>
      <c r="D68" s="104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14"/>
      <c r="AD68" s="114"/>
      <c r="AE68" s="114"/>
      <c r="AF68" s="114"/>
      <c r="AG68" s="114"/>
      <c r="AH68" s="114"/>
      <c r="AI68" s="103"/>
      <c r="AJ68" s="114"/>
      <c r="AK68" s="114"/>
      <c r="AL68" s="103"/>
    </row>
  </sheetData>
  <sheetProtection algorithmName="SHA-512" hashValue="/YljujMXGuCuzgW/l8RdNJk8qgfQhYqFQAYoRONiMCjM59sDvoK/OdRia0xOMj/dt9QFFskd4KLao4R7+mTJdQ==" saltValue="6QC/TgLs7T3uHk3rXBNS5Q==" spinCount="100000" sheet="1" objects="1" scenarios="1"/>
  <mergeCells count="51">
    <mergeCell ref="C56:F56"/>
    <mergeCell ref="L23:L24"/>
    <mergeCell ref="M23:M24"/>
    <mergeCell ref="N23:N24"/>
    <mergeCell ref="O23:O25"/>
    <mergeCell ref="C26:C29"/>
    <mergeCell ref="G26:G28"/>
    <mergeCell ref="H26:H29"/>
    <mergeCell ref="M26:M28"/>
    <mergeCell ref="N26:N28"/>
    <mergeCell ref="O26:O29"/>
    <mergeCell ref="C23:C25"/>
    <mergeCell ref="D23:D24"/>
    <mergeCell ref="E23:E24"/>
    <mergeCell ref="F23:F24"/>
    <mergeCell ref="G23:G24"/>
    <mergeCell ref="Y17:Z17"/>
    <mergeCell ref="C18:C22"/>
    <mergeCell ref="H18:H22"/>
    <mergeCell ref="O18:O22"/>
    <mergeCell ref="G20:G21"/>
    <mergeCell ref="M20:M21"/>
    <mergeCell ref="N20:N21"/>
    <mergeCell ref="M13:M14"/>
    <mergeCell ref="N13:N14"/>
    <mergeCell ref="O13:O17"/>
    <mergeCell ref="P13:P29"/>
    <mergeCell ref="D15:D16"/>
    <mergeCell ref="E15:E16"/>
    <mergeCell ref="F15:F16"/>
    <mergeCell ref="G15:G16"/>
    <mergeCell ref="L15:L16"/>
    <mergeCell ref="M15:M16"/>
    <mergeCell ref="H23:H25"/>
    <mergeCell ref="N15:N16"/>
    <mergeCell ref="H11:H12"/>
    <mergeCell ref="I11:I12"/>
    <mergeCell ref="C13:C17"/>
    <mergeCell ref="G13:G14"/>
    <mergeCell ref="H13:H17"/>
    <mergeCell ref="I13:I29"/>
    <mergeCell ref="C11:C12"/>
    <mergeCell ref="D11:D12"/>
    <mergeCell ref="E11:E12"/>
    <mergeCell ref="F11:F12"/>
    <mergeCell ref="G11:G12"/>
    <mergeCell ref="C8:D8"/>
    <mergeCell ref="C5:D5"/>
    <mergeCell ref="C6:D6"/>
    <mergeCell ref="C7:D7"/>
    <mergeCell ref="F9:F10"/>
  </mergeCells>
  <conditionalFormatting sqref="F13:I29 N13:N29">
    <cfRule type="notContainsErrors" dxfId="8" priority="12">
      <formula>NOT(ISERROR(F13))</formula>
    </cfRule>
  </conditionalFormatting>
  <conditionalFormatting sqref="J13:J29 Y17">
    <cfRule type="cellIs" dxfId="7" priority="1" operator="equal">
      <formula>$Y$24</formula>
    </cfRule>
    <cfRule type="cellIs" dxfId="6" priority="2" operator="equal">
      <formula>$Y$25</formula>
    </cfRule>
  </conditionalFormatting>
  <conditionalFormatting sqref="X11:X17 T12:T37 F13:I29 N13:N29 T39:T45">
    <cfRule type="cellIs" dxfId="5" priority="9" stopIfTrue="1" operator="equal">
      <formula>"GULD"</formula>
    </cfRule>
    <cfRule type="cellIs" dxfId="4" priority="10" stopIfTrue="1" operator="equal">
      <formula>"SILVER"</formula>
    </cfRule>
    <cfRule type="cellIs" dxfId="3" priority="11" stopIfTrue="1" operator="equal">
      <formula>"BRONS"</formula>
    </cfRule>
  </conditionalFormatting>
  <conditionalFormatting sqref="AI13:AI36">
    <cfRule type="expression" dxfId="2" priority="3" stopIfTrue="1">
      <formula>AI13=2</formula>
    </cfRule>
    <cfRule type="expression" dxfId="1" priority="5" stopIfTrue="1">
      <formula>AI13=1</formula>
    </cfRule>
    <cfRule type="expression" dxfId="0" priority="7" stopIfTrue="1">
      <formula>AI13=0</formula>
    </cfRule>
  </conditionalFormatting>
  <dataValidations count="2">
    <dataValidation type="list" showErrorMessage="1" errorTitle="Fel inmatning" error="Endast klass A-D är giltiga!_x000a__x000a_Skriv med VERSALER" prompt="KLASSAD ej accepterad som indikatorbetyg i 2.1 vid nyproduktion. " sqref="F31:F36" xr:uid="{0222A4BB-C86B-4BA6-BF7C-002D232281BC}">
      <formula1>$Y$20:$Y$21</formula1>
    </dataValidation>
    <dataValidation type="list" allowBlank="1" showInputMessage="1" showErrorMessage="1" sqref="F13:F29" xr:uid="{1AE7A675-0254-4ED3-BBEA-F17D5BD983C3}">
      <formula1>$V$21:$V$23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Betyg med taxonomi</vt:lpstr>
      <vt:lpstr>Betyg utan taxonomi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Axelsson</dc:creator>
  <cp:lastModifiedBy>Amanda Axelsson</cp:lastModifiedBy>
  <cp:lastPrinted>2026-01-29T13:35:27Z</cp:lastPrinted>
  <dcterms:created xsi:type="dcterms:W3CDTF">2025-11-30T07:05:15Z</dcterms:created>
  <dcterms:modified xsi:type="dcterms:W3CDTF">2026-02-07T16:02:22Z</dcterms:modified>
</cp:coreProperties>
</file>